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parkinson/Desktop/"/>
    </mc:Choice>
  </mc:AlternateContent>
  <xr:revisionPtr revIDLastSave="0" documentId="13_ncr:1_{6FF00A8C-46F6-B34C-A17A-60C21086F233}" xr6:coauthVersionLast="47" xr6:coauthVersionMax="47" xr10:uidLastSave="{00000000-0000-0000-0000-000000000000}"/>
  <bookViews>
    <workbookView xWindow="0" yWindow="0" windowWidth="28800" windowHeight="18000" xr2:uid="{53FF4E2E-63A8-FA41-8842-969C6416A72C}"/>
  </bookViews>
  <sheets>
    <sheet name="Results" sheetId="3" r:id="rId1"/>
    <sheet name="Team Results" sheetId="7" r:id="rId2"/>
    <sheet name="Forms" sheetId="5" r:id="rId3"/>
  </sheets>
  <definedNames>
    <definedName name="_xlnm._FilterDatabase" localSheetId="0" hidden="1">Results!$A$3:$O$3</definedName>
    <definedName name="_xlnm.Print_Area" localSheetId="2">Forms!$A$1:$D$14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7" l="1"/>
  <c r="G85" i="7"/>
  <c r="Q90" i="7"/>
  <c r="P90" i="7"/>
  <c r="O90" i="7"/>
  <c r="N90" i="7"/>
  <c r="D90" i="7"/>
  <c r="G89" i="7"/>
  <c r="I89" i="7" s="1"/>
  <c r="E89" i="7"/>
  <c r="G88" i="7"/>
  <c r="I88" i="7" s="1"/>
  <c r="E88" i="7"/>
  <c r="G87" i="7"/>
  <c r="I87" i="7" s="1"/>
  <c r="E87" i="7"/>
  <c r="H86" i="7"/>
  <c r="G86" i="7"/>
  <c r="I86" i="7" s="1"/>
  <c r="E86" i="7"/>
  <c r="E85" i="7"/>
  <c r="M82" i="7"/>
  <c r="L82" i="7"/>
  <c r="D82" i="7"/>
  <c r="G81" i="7"/>
  <c r="I81" i="7" s="1"/>
  <c r="E81" i="7"/>
  <c r="E80" i="7" s="1"/>
  <c r="E79" i="7" s="1"/>
  <c r="E78" i="7" s="1"/>
  <c r="E77" i="7" s="1"/>
  <c r="G80" i="7"/>
  <c r="I80" i="7" s="1"/>
  <c r="G79" i="7"/>
  <c r="I79" i="7" s="1"/>
  <c r="I78" i="7"/>
  <c r="G78" i="7"/>
  <c r="H78" i="7" s="1"/>
  <c r="G77" i="7"/>
  <c r="I77" i="7" s="1"/>
  <c r="Q74" i="7"/>
  <c r="P74" i="7"/>
  <c r="D74" i="7"/>
  <c r="G73" i="7"/>
  <c r="I73" i="7" s="1"/>
  <c r="E73" i="7"/>
  <c r="H72" i="7"/>
  <c r="G72" i="7"/>
  <c r="I72" i="7" s="1"/>
  <c r="E72" i="7"/>
  <c r="E71" i="7" s="1"/>
  <c r="E70" i="7" s="1"/>
  <c r="E69" i="7" s="1"/>
  <c r="I71" i="7"/>
  <c r="H71" i="7"/>
  <c r="G71" i="7"/>
  <c r="G70" i="7"/>
  <c r="I70" i="7" s="1"/>
  <c r="G69" i="7"/>
  <c r="I69" i="7" s="1"/>
  <c r="Q66" i="7"/>
  <c r="P66" i="7"/>
  <c r="D66" i="7"/>
  <c r="G65" i="7"/>
  <c r="I65" i="7" s="1"/>
  <c r="E65" i="7"/>
  <c r="E64" i="7" s="1"/>
  <c r="E63" i="7" s="1"/>
  <c r="E62" i="7" s="1"/>
  <c r="E61" i="7" s="1"/>
  <c r="G64" i="7"/>
  <c r="H64" i="7" s="1"/>
  <c r="G63" i="7"/>
  <c r="H63" i="7" s="1"/>
  <c r="G62" i="7"/>
  <c r="I62" i="7" s="1"/>
  <c r="G61" i="7"/>
  <c r="I61" i="7" s="1"/>
  <c r="M58" i="7"/>
  <c r="L58" i="7"/>
  <c r="D58" i="7"/>
  <c r="G57" i="7"/>
  <c r="I57" i="7" s="1"/>
  <c r="E57" i="7"/>
  <c r="E56" i="7" s="1"/>
  <c r="E55" i="7" s="1"/>
  <c r="E54" i="7" s="1"/>
  <c r="E53" i="7" s="1"/>
  <c r="G56" i="7"/>
  <c r="I56" i="7" s="1"/>
  <c r="G55" i="7"/>
  <c r="I55" i="7" s="1"/>
  <c r="I54" i="7"/>
  <c r="G54" i="7"/>
  <c r="H54" i="7" s="1"/>
  <c r="G53" i="7"/>
  <c r="I53" i="7" s="1"/>
  <c r="Q50" i="7"/>
  <c r="P50" i="7"/>
  <c r="D50" i="7"/>
  <c r="I49" i="7"/>
  <c r="G49" i="7"/>
  <c r="H49" i="7" s="1"/>
  <c r="E49" i="7"/>
  <c r="E48" i="7" s="1"/>
  <c r="E47" i="7" s="1"/>
  <c r="E46" i="7" s="1"/>
  <c r="E45" i="7" s="1"/>
  <c r="I48" i="7"/>
  <c r="G48" i="7"/>
  <c r="H48" i="7" s="1"/>
  <c r="G47" i="7"/>
  <c r="I47" i="7" s="1"/>
  <c r="G46" i="7"/>
  <c r="I46" i="7" s="1"/>
  <c r="G45" i="7"/>
  <c r="I45" i="7" s="1"/>
  <c r="D42" i="7"/>
  <c r="D34" i="7"/>
  <c r="D26" i="7"/>
  <c r="D18" i="7"/>
  <c r="E17" i="7"/>
  <c r="E16" i="7" s="1"/>
  <c r="E15" i="7" s="1"/>
  <c r="E14" i="7" s="1"/>
  <c r="Q42" i="7"/>
  <c r="P42" i="7"/>
  <c r="M42" i="7"/>
  <c r="L42" i="7"/>
  <c r="Q34" i="7"/>
  <c r="P34" i="7"/>
  <c r="O34" i="7"/>
  <c r="N34" i="7"/>
  <c r="O26" i="7"/>
  <c r="N26" i="7"/>
  <c r="Q18" i="7"/>
  <c r="P18" i="7"/>
  <c r="I42" i="7"/>
  <c r="G41" i="7"/>
  <c r="I41" i="7" s="1"/>
  <c r="E41" i="7"/>
  <c r="G40" i="7"/>
  <c r="I40" i="7" s="1"/>
  <c r="E40" i="7"/>
  <c r="G39" i="7"/>
  <c r="I39" i="7" s="1"/>
  <c r="E39" i="7"/>
  <c r="G38" i="7"/>
  <c r="I38" i="7" s="1"/>
  <c r="E38" i="7"/>
  <c r="G37" i="7"/>
  <c r="G42" i="7" s="1"/>
  <c r="E37" i="7"/>
  <c r="G33" i="7"/>
  <c r="I33" i="7" s="1"/>
  <c r="E33" i="7"/>
  <c r="G32" i="7"/>
  <c r="I32" i="7" s="1"/>
  <c r="E32" i="7"/>
  <c r="E31" i="7" s="1"/>
  <c r="E30" i="7" s="1"/>
  <c r="E29" i="7" s="1"/>
  <c r="G31" i="7"/>
  <c r="I31" i="7" s="1"/>
  <c r="G30" i="7"/>
  <c r="H30" i="7" s="1"/>
  <c r="G29" i="7"/>
  <c r="G25" i="7"/>
  <c r="I25" i="7" s="1"/>
  <c r="E25" i="7"/>
  <c r="E24" i="7" s="1"/>
  <c r="E23" i="7" s="1"/>
  <c r="E22" i="7" s="1"/>
  <c r="E21" i="7" s="1"/>
  <c r="I24" i="7"/>
  <c r="H24" i="7"/>
  <c r="G24" i="7"/>
  <c r="G23" i="7"/>
  <c r="I23" i="7" s="1"/>
  <c r="G22" i="7"/>
  <c r="I22" i="7" s="1"/>
  <c r="G21" i="7"/>
  <c r="G9" i="7"/>
  <c r="H9" i="7" s="1"/>
  <c r="G8" i="7"/>
  <c r="I8" i="7" s="1"/>
  <c r="G7" i="7"/>
  <c r="I7" i="7" s="1"/>
  <c r="G6" i="7"/>
  <c r="I6" i="7" s="1"/>
  <c r="G5" i="7"/>
  <c r="H5" i="7" s="1"/>
  <c r="G17" i="7"/>
  <c r="G16" i="7"/>
  <c r="H16" i="7" s="1"/>
  <c r="G15" i="7"/>
  <c r="I15" i="7" s="1"/>
  <c r="G14" i="7"/>
  <c r="H14" i="7" s="1"/>
  <c r="G13" i="7"/>
  <c r="I13" i="7" s="1"/>
  <c r="D10" i="7"/>
  <c r="P10" i="7"/>
  <c r="Q10" i="7" s="1"/>
  <c r="N10" i="7"/>
  <c r="O10" i="7"/>
  <c r="E9" i="7"/>
  <c r="E8" i="7" s="1"/>
  <c r="E7" i="7" s="1"/>
  <c r="E6" i="7" s="1"/>
  <c r="E5" i="7" s="1"/>
  <c r="E13" i="5"/>
  <c r="G26" i="7" l="1"/>
  <c r="I26" i="7" s="1"/>
  <c r="H25" i="7"/>
  <c r="H23" i="7"/>
  <c r="H22" i="7"/>
  <c r="I21" i="7"/>
  <c r="H21" i="7"/>
  <c r="H47" i="7"/>
  <c r="H46" i="7"/>
  <c r="H45" i="7"/>
  <c r="H7" i="7"/>
  <c r="H6" i="7"/>
  <c r="H33" i="7"/>
  <c r="G34" i="7"/>
  <c r="H32" i="7"/>
  <c r="H31" i="7"/>
  <c r="I30" i="7"/>
  <c r="H29" i="7"/>
  <c r="I29" i="7"/>
  <c r="H57" i="7"/>
  <c r="H56" i="7"/>
  <c r="H55" i="7"/>
  <c r="H53" i="7"/>
  <c r="H65" i="7"/>
  <c r="I64" i="7"/>
  <c r="H62" i="7"/>
  <c r="I63" i="7"/>
  <c r="H61" i="7"/>
  <c r="H81" i="7"/>
  <c r="H80" i="7"/>
  <c r="H79" i="7"/>
  <c r="H77" i="7"/>
  <c r="H41" i="7"/>
  <c r="H40" i="7"/>
  <c r="H39" i="7"/>
  <c r="H38" i="7"/>
  <c r="H37" i="7"/>
  <c r="I37" i="7"/>
  <c r="H89" i="7"/>
  <c r="G90" i="7"/>
  <c r="I90" i="7" s="1"/>
  <c r="H88" i="7"/>
  <c r="H87" i="7"/>
  <c r="I85" i="7"/>
  <c r="H73" i="7"/>
  <c r="H70" i="7"/>
  <c r="H69" i="7"/>
  <c r="G50" i="7"/>
  <c r="G58" i="7"/>
  <c r="G66" i="7"/>
  <c r="G74" i="7"/>
  <c r="G82" i="7"/>
  <c r="N66" i="7"/>
  <c r="O66" i="7" s="1"/>
  <c r="N74" i="7"/>
  <c r="O74" i="7" s="1"/>
  <c r="P82" i="7"/>
  <c r="Q82" i="7" s="1"/>
  <c r="L50" i="7"/>
  <c r="M50" i="7" s="1"/>
  <c r="N58" i="7"/>
  <c r="O58" i="7" s="1"/>
  <c r="I17" i="7"/>
  <c r="H26" i="7"/>
  <c r="J26" i="7" s="1"/>
  <c r="P26" i="7" s="1"/>
  <c r="H42" i="7"/>
  <c r="J42" i="7" s="1"/>
  <c r="N42" i="7" s="1"/>
  <c r="I14" i="7"/>
  <c r="G18" i="7"/>
  <c r="E13" i="7"/>
  <c r="L26" i="7"/>
  <c r="M26" i="7" s="1"/>
  <c r="H17" i="7"/>
  <c r="H13" i="7"/>
  <c r="H15" i="7"/>
  <c r="I5" i="7"/>
  <c r="H8" i="7"/>
  <c r="I9" i="7"/>
  <c r="G10" i="7"/>
  <c r="I16" i="7"/>
  <c r="H50" i="7" l="1"/>
  <c r="J50" i="7" s="1"/>
  <c r="N50" i="7" s="1"/>
  <c r="I50" i="7"/>
  <c r="H34" i="7"/>
  <c r="J34" i="7" s="1"/>
  <c r="L34" i="7" s="1"/>
  <c r="I34" i="7"/>
  <c r="H58" i="7"/>
  <c r="J58" i="7" s="1"/>
  <c r="P58" i="7" s="1"/>
  <c r="I58" i="7"/>
  <c r="Q26" i="7"/>
  <c r="H66" i="7"/>
  <c r="J66" i="7" s="1"/>
  <c r="L66" i="7" s="1"/>
  <c r="I66" i="7"/>
  <c r="H82" i="7"/>
  <c r="J82" i="7" s="1"/>
  <c r="N82" i="7" s="1"/>
  <c r="I82" i="7"/>
  <c r="H90" i="7"/>
  <c r="J90" i="7" s="1"/>
  <c r="L90" i="7" s="1"/>
  <c r="H74" i="7"/>
  <c r="J74" i="7" s="1"/>
  <c r="L74" i="7" s="1"/>
  <c r="I74" i="7"/>
  <c r="Q58" i="7"/>
  <c r="H18" i="7"/>
  <c r="J18" i="7" s="1"/>
  <c r="I18" i="7"/>
  <c r="I10" i="7"/>
  <c r="H10" i="7"/>
  <c r="J10" i="7" s="1"/>
  <c r="K82" i="7" l="1"/>
  <c r="K74" i="7"/>
  <c r="K58" i="7"/>
  <c r="K66" i="7"/>
  <c r="K50" i="7"/>
  <c r="K90" i="7"/>
  <c r="N18" i="7"/>
  <c r="L18" i="7"/>
  <c r="K42" i="7"/>
  <c r="K26" i="7"/>
  <c r="K18" i="7"/>
  <c r="K34" i="7"/>
  <c r="L10" i="7"/>
  <c r="K10" i="7"/>
  <c r="O18" i="7" l="1"/>
  <c r="O82" i="7"/>
  <c r="O50" i="7"/>
  <c r="O42" i="7"/>
  <c r="M90" i="7"/>
  <c r="M66" i="7"/>
  <c r="M74" i="7"/>
  <c r="M18" i="7"/>
  <c r="M10" i="7"/>
  <c r="M34" i="7"/>
</calcChain>
</file>

<file path=xl/sharedStrings.xml><?xml version="1.0" encoding="utf-8"?>
<sst xmlns="http://schemas.openxmlformats.org/spreadsheetml/2006/main" count="346" uniqueCount="106">
  <si>
    <t>Long Short Relay</t>
  </si>
  <si>
    <t>Team Name</t>
  </si>
  <si>
    <t>Stage 1</t>
  </si>
  <si>
    <t>Matt Kay</t>
  </si>
  <si>
    <t>Stage 2</t>
  </si>
  <si>
    <t>Lauren Reilly</t>
  </si>
  <si>
    <t>Stage 3</t>
  </si>
  <si>
    <t>Scott Leger</t>
  </si>
  <si>
    <t>Stage 4</t>
  </si>
  <si>
    <t>Carla Kay</t>
  </si>
  <si>
    <t>Stage 5</t>
  </si>
  <si>
    <t>Dean Reilly</t>
  </si>
  <si>
    <t>Tear, Tantrums and Toilet Stops</t>
  </si>
  <si>
    <t>Team</t>
  </si>
  <si>
    <t>F</t>
  </si>
  <si>
    <t>M</t>
  </si>
  <si>
    <t>MIX</t>
  </si>
  <si>
    <t>Overall Rank</t>
  </si>
  <si>
    <t>Overall Difference</t>
  </si>
  <si>
    <t xml:space="preserve">MIXED </t>
  </si>
  <si>
    <t>FEMALE</t>
  </si>
  <si>
    <t>MALE</t>
  </si>
  <si>
    <t>Cat. Difference</t>
  </si>
  <si>
    <t>Cat. Rank</t>
  </si>
  <si>
    <t>Tom Beach</t>
  </si>
  <si>
    <t>Richard Harrison</t>
  </si>
  <si>
    <t>Graham Hill</t>
  </si>
  <si>
    <t>Brian Jones</t>
  </si>
  <si>
    <t>Kim Monti</t>
  </si>
  <si>
    <t>Jackie Hart</t>
  </si>
  <si>
    <t>Under</t>
  </si>
  <si>
    <t/>
  </si>
  <si>
    <t>Over</t>
  </si>
  <si>
    <t>Finish Time</t>
  </si>
  <si>
    <t>Name</t>
  </si>
  <si>
    <t>Category (M/F)</t>
  </si>
  <si>
    <t>Estimated time for leg (hh:mm:ss)</t>
  </si>
  <si>
    <t xml:space="preserve"> Category (M/F/Mixed)</t>
  </si>
  <si>
    <t>Total Time</t>
  </si>
  <si>
    <t>Team Captain</t>
  </si>
  <si>
    <r>
      <t>Long Short Entry Form  - Sunday 8</t>
    </r>
    <r>
      <rPr>
        <b/>
        <vertAlign val="superscript"/>
        <sz val="16"/>
        <color theme="1"/>
        <rFont val="Calibri"/>
        <family val="2"/>
        <scheme val="minor"/>
      </rPr>
      <t>th</t>
    </r>
    <r>
      <rPr>
        <b/>
        <sz val="16"/>
        <color theme="1"/>
        <rFont val="Calibri"/>
        <family val="2"/>
        <scheme val="minor"/>
      </rPr>
      <t xml:space="preserve"> October</t>
    </r>
  </si>
  <si>
    <t>Start Time for Stage (time of day)</t>
  </si>
  <si>
    <t>Example</t>
  </si>
  <si>
    <t>Start Time (Finishing at 2pm)</t>
  </si>
  <si>
    <r>
      <t>Long Short Results Form  - Sunday 8</t>
    </r>
    <r>
      <rPr>
        <b/>
        <vertAlign val="superscript"/>
        <sz val="16"/>
        <color theme="1"/>
        <rFont val="Calibri"/>
        <family val="2"/>
        <scheme val="minor"/>
      </rPr>
      <t>th</t>
    </r>
    <r>
      <rPr>
        <b/>
        <sz val="16"/>
        <color theme="1"/>
        <rFont val="Calibri"/>
        <family val="2"/>
        <scheme val="minor"/>
      </rPr>
      <t xml:space="preserve"> October</t>
    </r>
  </si>
  <si>
    <t>ESTIMATED STAGE TIME</t>
  </si>
  <si>
    <t>ACTUAL STAGE TIME</t>
  </si>
  <si>
    <t>Beardies + Weirdies</t>
  </si>
  <si>
    <t>Grant Chapman</t>
  </si>
  <si>
    <t>Matt H</t>
  </si>
  <si>
    <t>Karl Cable</t>
  </si>
  <si>
    <t>Nick Fiducia</t>
  </si>
  <si>
    <t>Sam McKenzie</t>
  </si>
  <si>
    <t>P-P-P-Pick up a Penguin</t>
  </si>
  <si>
    <t>Tim Jones</t>
  </si>
  <si>
    <t>David Rootes</t>
  </si>
  <si>
    <t>Chantal Lipscombe</t>
  </si>
  <si>
    <t>Naomi Beach</t>
  </si>
  <si>
    <t>Vintage &amp; Originals</t>
  </si>
  <si>
    <t>Paul Green</t>
  </si>
  <si>
    <t>Hannah Tofts</t>
  </si>
  <si>
    <t>Julie McGreal</t>
  </si>
  <si>
    <t>Godfrey Tofts</t>
  </si>
  <si>
    <t xml:space="preserve">Libby Mitchell </t>
  </si>
  <si>
    <t>In The Company of Cheerful Ladies </t>
  </si>
  <si>
    <t>Kate Sole</t>
  </si>
  <si>
    <t>Lousie Burr</t>
  </si>
  <si>
    <t>Alisa Lopez-Adcock</t>
  </si>
  <si>
    <t xml:space="preserve">Easier said than run </t>
  </si>
  <si>
    <t>Jenny Klassen </t>
  </si>
  <si>
    <t xml:space="preserve">Maureen Miller </t>
  </si>
  <si>
    <t xml:space="preserve">Marisa Rispoli </t>
  </si>
  <si>
    <t xml:space="preserve">Jo Lyness </t>
  </si>
  <si>
    <t>Ella Chapman </t>
  </si>
  <si>
    <t>Lucky Team No 9</t>
  </si>
  <si>
    <t>Mike Curran</t>
  </si>
  <si>
    <t>David Jordan</t>
  </si>
  <si>
    <t>Matt Gourlay</t>
  </si>
  <si>
    <t>Jan Voorspoels</t>
  </si>
  <si>
    <t>Scrambled Legs</t>
  </si>
  <si>
    <t>Melissa Benson</t>
  </si>
  <si>
    <t>Chris Fagan</t>
  </si>
  <si>
    <t>Robin Wells</t>
  </si>
  <si>
    <t>Peter Worsey</t>
  </si>
  <si>
    <t>Ruth MacLeod</t>
  </si>
  <si>
    <t>Crouching Runners</t>
  </si>
  <si>
    <t>Claire Littlewood</t>
  </si>
  <si>
    <t>Isabel Marriage</t>
  </si>
  <si>
    <t>Chris Coglan</t>
  </si>
  <si>
    <t>Guy Thompson</t>
  </si>
  <si>
    <t>Paul Haynes</t>
  </si>
  <si>
    <t>Lady Runners</t>
  </si>
  <si>
    <t>Kara Eagling</t>
  </si>
  <si>
    <t>Emily Davidson</t>
  </si>
  <si>
    <t>Janet Rogers</t>
  </si>
  <si>
    <t>Lynne Hays</t>
  </si>
  <si>
    <t>Belinda Cherry-Hickman</t>
  </si>
  <si>
    <t>Rich &amp; The Jolly Hills</t>
  </si>
  <si>
    <t>Melanie Hill</t>
  </si>
  <si>
    <t>Josephine Edmunds</t>
  </si>
  <si>
    <t>Olly Stephens</t>
  </si>
  <si>
    <t>ESTIMATED START TIME FOR STAGE (Calculated)</t>
  </si>
  <si>
    <t>ACTUAL STAGE TIME (Calculated)</t>
  </si>
  <si>
    <t>ESTIMATED STAGE TIME (Input)</t>
  </si>
  <si>
    <t>ACTUAL START TIME FOR STAGE (Input)</t>
  </si>
  <si>
    <t>DIFFERENCE IN STAGE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</si>
</sst>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h:mm:ss\ AM/PM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vertAlign val="superscript"/>
      <sz val="16"/>
      <color theme="1"/>
      <name val="Calibri"/>
      <family val="2"/>
      <scheme val="minor"/>
    </font>
    <font>
      <sz val="16"/>
      <color theme="2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6" tint="0.39997558519241921"/>
      <name val="Calibri"/>
      <family val="2"/>
      <scheme val="minor"/>
    </font>
    <font>
      <b/>
      <i/>
      <sz val="12"/>
      <color theme="6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1" fillId="2" borderId="7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0" fillId="2" borderId="0" xfId="0" applyNumberFormat="1" applyFill="1"/>
    <xf numFmtId="0" fontId="1" fillId="0" borderId="0" xfId="0" applyFont="1"/>
    <xf numFmtId="0" fontId="0" fillId="2" borderId="5" xfId="0" applyFill="1" applyBorder="1" applyAlignment="1">
      <alignment vertical="center"/>
    </xf>
    <xf numFmtId="0" fontId="1" fillId="0" borderId="5" xfId="0" applyFont="1" applyBorder="1"/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/>
    <xf numFmtId="164" fontId="1" fillId="2" borderId="10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0" fillId="2" borderId="5" xfId="0" applyNumberFormat="1" applyFont="1" applyFill="1" applyBorder="1"/>
    <xf numFmtId="0" fontId="0" fillId="2" borderId="6" xfId="0" applyFont="1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/>
    <xf numFmtId="21" fontId="10" fillId="2" borderId="0" xfId="0" applyNumberFormat="1" applyFont="1" applyFill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9" fillId="0" borderId="0" xfId="0" applyFont="1"/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FFD579"/>
        </patternFill>
      </fill>
    </dxf>
    <dxf>
      <fill>
        <patternFill>
          <bgColor rgb="FFD6D6D6"/>
        </patternFill>
      </fill>
    </dxf>
    <dxf>
      <fill>
        <patternFill>
          <bgColor rgb="FFAB79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D579"/>
        </patternFill>
      </fill>
    </dxf>
    <dxf>
      <fill>
        <patternFill>
          <bgColor rgb="FFD6D6D6"/>
        </patternFill>
      </fill>
    </dxf>
    <dxf>
      <fill>
        <patternFill>
          <bgColor rgb="FFAB79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AB7942"/>
      <color rgb="FF945200"/>
      <color rgb="FFD6D6D6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2A29-145C-7044-9A7A-4939A27BD080}">
  <dimension ref="A1:O35"/>
  <sheetViews>
    <sheetView tabSelected="1" workbookViewId="0">
      <selection activeCell="H23" sqref="H23"/>
    </sheetView>
  </sheetViews>
  <sheetFormatPr baseColWidth="10" defaultRowHeight="16" x14ac:dyDescent="0.2"/>
  <cols>
    <col min="2" max="2" width="4.5" bestFit="1" customWidth="1"/>
    <col min="3" max="3" width="30.83203125" bestFit="1" customWidth="1"/>
    <col min="4" max="6" width="13" customWidth="1"/>
  </cols>
  <sheetData>
    <row r="1" spans="1:15" ht="25" thickBot="1" x14ac:dyDescent="0.25">
      <c r="A1" s="34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">
      <c r="A2" s="1"/>
      <c r="B2" s="1"/>
      <c r="C2" s="1"/>
      <c r="D2" s="1"/>
      <c r="E2" s="1"/>
      <c r="F2" s="1"/>
      <c r="G2" s="1"/>
      <c r="H2" s="35"/>
      <c r="I2" s="37"/>
      <c r="J2" s="35" t="s">
        <v>19</v>
      </c>
      <c r="K2" s="36"/>
      <c r="L2" s="35" t="s">
        <v>20</v>
      </c>
      <c r="M2" s="36"/>
      <c r="N2" s="35" t="s">
        <v>21</v>
      </c>
      <c r="O2" s="36"/>
    </row>
    <row r="3" spans="1:15" ht="34" x14ac:dyDescent="0.2">
      <c r="A3" s="44"/>
      <c r="B3" s="44"/>
      <c r="C3" s="44"/>
      <c r="D3" s="44" t="s">
        <v>45</v>
      </c>
      <c r="E3" s="44" t="s">
        <v>46</v>
      </c>
      <c r="F3" s="44"/>
      <c r="G3" s="44"/>
      <c r="H3" s="3" t="s">
        <v>18</v>
      </c>
      <c r="I3" s="44" t="s">
        <v>17</v>
      </c>
      <c r="J3" s="3" t="s">
        <v>22</v>
      </c>
      <c r="K3" s="4" t="s">
        <v>23</v>
      </c>
      <c r="L3" s="3" t="s">
        <v>22</v>
      </c>
      <c r="M3" s="4" t="s">
        <v>23</v>
      </c>
      <c r="N3" s="3" t="s">
        <v>22</v>
      </c>
      <c r="O3" s="4" t="s">
        <v>23</v>
      </c>
    </row>
    <row r="4" spans="1:15" x14ac:dyDescent="0.2">
      <c r="A4" s="6" t="s">
        <v>13</v>
      </c>
      <c r="B4" s="6" t="s">
        <v>16</v>
      </c>
      <c r="C4" s="6" t="s">
        <v>12</v>
      </c>
      <c r="D4" s="50">
        <v>0.21597222222222218</v>
      </c>
      <c r="E4" s="50">
        <v>0.21472222222222231</v>
      </c>
      <c r="F4" s="50">
        <v>1.2499999999998623E-3</v>
      </c>
      <c r="G4" s="51" t="s">
        <v>30</v>
      </c>
      <c r="H4" s="10">
        <v>1.2499999999998623E-3</v>
      </c>
      <c r="I4" s="48">
        <v>1</v>
      </c>
      <c r="J4" s="10">
        <v>1.2499999999998623E-3</v>
      </c>
      <c r="K4" s="11">
        <v>1</v>
      </c>
      <c r="L4" s="10" t="s">
        <v>31</v>
      </c>
      <c r="M4" s="11" t="s">
        <v>31</v>
      </c>
      <c r="N4" s="10" t="s">
        <v>31</v>
      </c>
      <c r="O4" s="11" t="s">
        <v>31</v>
      </c>
    </row>
    <row r="5" spans="1:15" x14ac:dyDescent="0.2">
      <c r="A5" s="6" t="s">
        <v>13</v>
      </c>
      <c r="B5" s="6" t="s">
        <v>15</v>
      </c>
      <c r="C5" s="32" t="s">
        <v>47</v>
      </c>
      <c r="D5" s="50">
        <v>0.21874999999999997</v>
      </c>
      <c r="E5" s="50">
        <v>0.22037037037037038</v>
      </c>
      <c r="F5" s="50">
        <v>1.6203703703704109E-3</v>
      </c>
      <c r="G5" s="51" t="s">
        <v>32</v>
      </c>
      <c r="H5" s="10">
        <v>1.6203703703704109E-3</v>
      </c>
      <c r="I5" s="48">
        <v>2</v>
      </c>
      <c r="J5" s="10" t="s">
        <v>31</v>
      </c>
      <c r="K5" s="11" t="s">
        <v>31</v>
      </c>
      <c r="L5" s="10" t="s">
        <v>31</v>
      </c>
      <c r="M5" s="11" t="s">
        <v>31</v>
      </c>
      <c r="N5" s="10">
        <v>1.6203703703704109E-3</v>
      </c>
      <c r="O5" s="11">
        <v>1</v>
      </c>
    </row>
    <row r="6" spans="1:15" x14ac:dyDescent="0.2">
      <c r="A6" s="6" t="s">
        <v>13</v>
      </c>
      <c r="B6" s="6" t="s">
        <v>16</v>
      </c>
      <c r="C6" s="6" t="s">
        <v>97</v>
      </c>
      <c r="D6" s="50">
        <v>0.21354166666666666</v>
      </c>
      <c r="E6" s="50">
        <v>0.2092013888888889</v>
      </c>
      <c r="F6" s="50">
        <v>4.3402777777777624E-3</v>
      </c>
      <c r="G6" s="51" t="s">
        <v>30</v>
      </c>
      <c r="H6" s="10">
        <v>4.3402777777777624E-3</v>
      </c>
      <c r="I6" s="48">
        <v>3</v>
      </c>
      <c r="J6" s="10">
        <v>4.3402777777777624E-3</v>
      </c>
      <c r="K6" s="11">
        <v>2</v>
      </c>
      <c r="L6" s="10" t="s">
        <v>31</v>
      </c>
      <c r="M6" s="11" t="s">
        <v>31</v>
      </c>
      <c r="N6" s="10" t="s">
        <v>31</v>
      </c>
      <c r="O6" s="11" t="s">
        <v>31</v>
      </c>
    </row>
    <row r="7" spans="1:15" x14ac:dyDescent="0.2">
      <c r="A7" s="6" t="s">
        <v>13</v>
      </c>
      <c r="B7" s="6" t="s">
        <v>16</v>
      </c>
      <c r="C7" s="6" t="s">
        <v>85</v>
      </c>
      <c r="D7" s="50">
        <v>0.24342592592592593</v>
      </c>
      <c r="E7" s="50">
        <v>0.23665509259259254</v>
      </c>
      <c r="F7" s="50">
        <v>6.7708333333333925E-3</v>
      </c>
      <c r="G7" s="51" t="s">
        <v>30</v>
      </c>
      <c r="H7" s="10">
        <v>6.7708333333333925E-3</v>
      </c>
      <c r="I7" s="48">
        <v>4</v>
      </c>
      <c r="J7" s="10">
        <v>6.7708333333333925E-3</v>
      </c>
      <c r="K7" s="11">
        <v>3</v>
      </c>
      <c r="L7" s="10" t="s">
        <v>31</v>
      </c>
      <c r="M7" s="11" t="s">
        <v>31</v>
      </c>
      <c r="N7" s="10" t="s">
        <v>31</v>
      </c>
      <c r="O7" s="11" t="s">
        <v>31</v>
      </c>
    </row>
    <row r="8" spans="1:15" x14ac:dyDescent="0.2">
      <c r="A8" s="6" t="s">
        <v>13</v>
      </c>
      <c r="B8" s="6" t="s">
        <v>14</v>
      </c>
      <c r="C8" s="6" t="s">
        <v>68</v>
      </c>
      <c r="D8" s="50">
        <v>0.3125</v>
      </c>
      <c r="E8" s="50">
        <v>0.31967592592592592</v>
      </c>
      <c r="F8" s="50">
        <v>7.1759259259259189E-3</v>
      </c>
      <c r="G8" s="51" t="s">
        <v>32</v>
      </c>
      <c r="H8" s="10">
        <v>7.1759259259259189E-3</v>
      </c>
      <c r="I8" s="48">
        <v>5</v>
      </c>
      <c r="J8" s="10" t="s">
        <v>31</v>
      </c>
      <c r="K8" s="11" t="s">
        <v>31</v>
      </c>
      <c r="L8" s="10">
        <v>7.1759259259259189E-3</v>
      </c>
      <c r="M8" s="11">
        <v>1</v>
      </c>
      <c r="N8" s="10" t="s">
        <v>31</v>
      </c>
      <c r="O8" s="11" t="s">
        <v>31</v>
      </c>
    </row>
    <row r="9" spans="1:15" x14ac:dyDescent="0.2">
      <c r="A9" s="6" t="s">
        <v>13</v>
      </c>
      <c r="B9" s="6" t="s">
        <v>14</v>
      </c>
      <c r="C9" s="6" t="s">
        <v>64</v>
      </c>
      <c r="D9" s="50">
        <v>0.32222222222222219</v>
      </c>
      <c r="E9" s="50">
        <v>0.31458333333333338</v>
      </c>
      <c r="F9" s="50">
        <v>7.6388888888888062E-3</v>
      </c>
      <c r="G9" s="51" t="s">
        <v>30</v>
      </c>
      <c r="H9" s="10">
        <v>7.6388888888888062E-3</v>
      </c>
      <c r="I9" s="48">
        <v>6</v>
      </c>
      <c r="J9" s="10" t="s">
        <v>31</v>
      </c>
      <c r="K9" s="11" t="s">
        <v>31</v>
      </c>
      <c r="L9" s="10">
        <v>7.6388888888888062E-3</v>
      </c>
      <c r="M9" s="11">
        <v>2</v>
      </c>
      <c r="N9" s="10" t="s">
        <v>31</v>
      </c>
      <c r="O9" s="11" t="s">
        <v>31</v>
      </c>
    </row>
    <row r="10" spans="1:15" x14ac:dyDescent="0.2">
      <c r="A10" s="6" t="s">
        <v>13</v>
      </c>
      <c r="B10" s="6" t="s">
        <v>16</v>
      </c>
      <c r="C10" s="6" t="s">
        <v>53</v>
      </c>
      <c r="D10" s="50">
        <v>0.20116898148148149</v>
      </c>
      <c r="E10" s="50">
        <v>0.21288194444444447</v>
      </c>
      <c r="F10" s="50">
        <v>1.1712962962962981E-2</v>
      </c>
      <c r="G10" s="51" t="s">
        <v>32</v>
      </c>
      <c r="H10" s="10">
        <v>1.1712962962962981E-2</v>
      </c>
      <c r="I10" s="48">
        <v>7</v>
      </c>
      <c r="J10" s="10">
        <v>1.1712962962962981E-2</v>
      </c>
      <c r="K10" s="11">
        <v>4</v>
      </c>
      <c r="L10" s="10" t="s">
        <v>31</v>
      </c>
      <c r="M10" s="11" t="s">
        <v>31</v>
      </c>
      <c r="N10" s="10" t="s">
        <v>31</v>
      </c>
      <c r="O10" s="11" t="s">
        <v>31</v>
      </c>
    </row>
    <row r="11" spans="1:15" x14ac:dyDescent="0.2">
      <c r="A11" s="6" t="s">
        <v>13</v>
      </c>
      <c r="B11" s="6" t="s">
        <v>16</v>
      </c>
      <c r="C11" s="6" t="s">
        <v>79</v>
      </c>
      <c r="D11" s="50">
        <v>0.26319444444444445</v>
      </c>
      <c r="E11" s="50">
        <v>0.25138888888888883</v>
      </c>
      <c r="F11" s="50">
        <v>1.1805555555555625E-2</v>
      </c>
      <c r="G11" s="51" t="s">
        <v>30</v>
      </c>
      <c r="H11" s="10">
        <v>1.1805555555555625E-2</v>
      </c>
      <c r="I11" s="48">
        <v>8</v>
      </c>
      <c r="J11" s="10">
        <v>1.1805555555555625E-2</v>
      </c>
      <c r="K11" s="11">
        <v>5</v>
      </c>
      <c r="L11" s="10" t="s">
        <v>31</v>
      </c>
      <c r="M11" s="11" t="s">
        <v>31</v>
      </c>
      <c r="N11" s="10" t="s">
        <v>31</v>
      </c>
      <c r="O11" s="11" t="s">
        <v>31</v>
      </c>
    </row>
    <row r="12" spans="1:15" x14ac:dyDescent="0.2">
      <c r="A12" s="6" t="s">
        <v>13</v>
      </c>
      <c r="B12" s="6" t="s">
        <v>14</v>
      </c>
      <c r="C12" s="6" t="s">
        <v>91</v>
      </c>
      <c r="D12" s="50">
        <v>0.32430555555555557</v>
      </c>
      <c r="E12" s="50">
        <v>0.31186342592592592</v>
      </c>
      <c r="F12" s="50">
        <v>1.244212962962965E-2</v>
      </c>
      <c r="G12" s="51" t="s">
        <v>30</v>
      </c>
      <c r="H12" s="10">
        <v>1.244212962962965E-2</v>
      </c>
      <c r="I12" s="48">
        <v>9</v>
      </c>
      <c r="J12" s="10" t="s">
        <v>31</v>
      </c>
      <c r="K12" s="11" t="s">
        <v>31</v>
      </c>
      <c r="L12" s="10">
        <v>1.244212962962965E-2</v>
      </c>
      <c r="M12" s="11">
        <v>3</v>
      </c>
      <c r="N12" s="10" t="s">
        <v>31</v>
      </c>
      <c r="O12" s="11" t="s">
        <v>31</v>
      </c>
    </row>
    <row r="13" spans="1:15" x14ac:dyDescent="0.2">
      <c r="A13" s="6" t="s">
        <v>13</v>
      </c>
      <c r="B13" s="6" t="s">
        <v>15</v>
      </c>
      <c r="C13" s="6" t="s">
        <v>74</v>
      </c>
      <c r="D13" s="50">
        <v>0.25555555555555554</v>
      </c>
      <c r="E13" s="50">
        <v>0.24050925925925931</v>
      </c>
      <c r="F13" s="50">
        <v>1.5046296296296224E-2</v>
      </c>
      <c r="G13" s="51" t="s">
        <v>30</v>
      </c>
      <c r="H13" s="10">
        <v>1.5046296296296224E-2</v>
      </c>
      <c r="I13" s="48">
        <v>10</v>
      </c>
      <c r="J13" s="10" t="s">
        <v>31</v>
      </c>
      <c r="K13" s="11" t="s">
        <v>31</v>
      </c>
      <c r="L13" s="10" t="s">
        <v>31</v>
      </c>
      <c r="M13" s="11" t="s">
        <v>31</v>
      </c>
      <c r="N13" s="10">
        <v>1.5046296296296224E-2</v>
      </c>
      <c r="O13" s="11">
        <v>2</v>
      </c>
    </row>
    <row r="14" spans="1:15" ht="17" thickBot="1" x14ac:dyDescent="0.25">
      <c r="A14" s="6" t="s">
        <v>13</v>
      </c>
      <c r="B14" s="6" t="s">
        <v>16</v>
      </c>
      <c r="C14" s="6" t="s">
        <v>58</v>
      </c>
      <c r="D14" s="50">
        <v>0.28819444444444448</v>
      </c>
      <c r="E14" s="50">
        <v>0.26212962962962966</v>
      </c>
      <c r="F14" s="50">
        <v>2.6064814814814818E-2</v>
      </c>
      <c r="G14" s="51" t="s">
        <v>30</v>
      </c>
      <c r="H14" s="46">
        <v>2.6064814814814818E-2</v>
      </c>
      <c r="I14" s="49">
        <v>11</v>
      </c>
      <c r="J14" s="46">
        <v>2.6064814814814818E-2</v>
      </c>
      <c r="K14" s="47">
        <v>6</v>
      </c>
      <c r="L14" s="46" t="s">
        <v>31</v>
      </c>
      <c r="M14" s="47" t="s">
        <v>31</v>
      </c>
      <c r="N14" s="46" t="s">
        <v>31</v>
      </c>
      <c r="O14" s="47" t="s">
        <v>31</v>
      </c>
    </row>
    <row r="15" spans="1:15" x14ac:dyDescent="0.2">
      <c r="A15" s="42"/>
      <c r="B15" s="42"/>
      <c r="C15" s="42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">
      <c r="A16" s="42"/>
      <c r="B16" s="42"/>
      <c r="C16" s="45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">
      <c r="A17" s="42"/>
      <c r="B17" s="42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">
      <c r="A18" s="42"/>
      <c r="B18" s="42"/>
      <c r="C18" s="42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2">
      <c r="A19" s="42"/>
      <c r="B19" s="42"/>
      <c r="C19" s="42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x14ac:dyDescent="0.2">
      <c r="A20" s="42"/>
      <c r="B20" s="42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">
      <c r="A21" s="42"/>
      <c r="B21" s="42"/>
      <c r="C21" s="42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">
      <c r="A22" s="42"/>
      <c r="B22" s="42"/>
      <c r="C22" s="42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">
      <c r="A23" s="42"/>
      <c r="B23" s="42"/>
      <c r="C23" s="42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">
      <c r="A24" s="42"/>
      <c r="B24" s="42"/>
      <c r="C24" s="42"/>
      <c r="D24" s="43"/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x14ac:dyDescent="0.2">
      <c r="A25" s="45"/>
      <c r="B25" s="45"/>
      <c r="C25" s="45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</sheetData>
  <autoFilter ref="A3:O3" xr:uid="{F5D62A29-145C-7044-9A7A-4939A27BD080}">
    <sortState xmlns:xlrd2="http://schemas.microsoft.com/office/spreadsheetml/2017/richdata2" ref="A4:O24">
      <sortCondition ref="H3:H24"/>
    </sortState>
  </autoFilter>
  <sortState xmlns:xlrd2="http://schemas.microsoft.com/office/spreadsheetml/2017/richdata2" ref="A4:O35">
    <sortCondition ref="A4:A35"/>
  </sortState>
  <mergeCells count="4">
    <mergeCell ref="N2:O2"/>
    <mergeCell ref="H2:I2"/>
    <mergeCell ref="J2:K2"/>
    <mergeCell ref="L2:M2"/>
  </mergeCells>
  <conditionalFormatting sqref="G1:G1048576">
    <cfRule type="cellIs" dxfId="9" priority="4" operator="equal">
      <formula>"Under"</formula>
    </cfRule>
    <cfRule type="cellIs" dxfId="8" priority="5" operator="equal">
      <formula>"Over"</formula>
    </cfRule>
  </conditionalFormatting>
  <conditionalFormatting sqref="H1:O1048576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3987-752A-A44D-8C48-E22829EE7BF3}">
  <dimension ref="A1:Q90"/>
  <sheetViews>
    <sheetView workbookViewId="0"/>
  </sheetViews>
  <sheetFormatPr baseColWidth="10" defaultRowHeight="16" x14ac:dyDescent="0.2"/>
  <cols>
    <col min="2" max="2" width="4.5" bestFit="1" customWidth="1"/>
    <col min="3" max="3" width="30.83203125" bestFit="1" customWidth="1"/>
    <col min="4" max="4" width="12.6640625" customWidth="1"/>
    <col min="5" max="6" width="12.6640625" style="59" customWidth="1"/>
    <col min="7" max="7" width="12.6640625" customWidth="1"/>
    <col min="8" max="8" width="13" customWidth="1"/>
  </cols>
  <sheetData>
    <row r="1" spans="1:17" ht="25" thickBot="1" x14ac:dyDescent="0.25">
      <c r="A1" s="34" t="s">
        <v>0</v>
      </c>
      <c r="B1" s="33"/>
      <c r="C1" s="33"/>
      <c r="D1" s="33"/>
      <c r="E1" s="52"/>
      <c r="F1" s="5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">
      <c r="A2" s="1"/>
      <c r="B2" s="1"/>
      <c r="C2" s="1"/>
      <c r="D2" s="1"/>
      <c r="E2" s="53"/>
      <c r="F2" s="53"/>
      <c r="G2" s="1"/>
      <c r="H2" s="1"/>
      <c r="I2" s="1"/>
      <c r="J2" s="35"/>
      <c r="K2" s="36"/>
      <c r="L2" s="37" t="s">
        <v>19</v>
      </c>
      <c r="M2" s="36"/>
      <c r="N2" s="37" t="s">
        <v>20</v>
      </c>
      <c r="O2" s="36"/>
      <c r="P2" s="35" t="s">
        <v>21</v>
      </c>
      <c r="Q2" s="36"/>
    </row>
    <row r="3" spans="1:17" ht="68" x14ac:dyDescent="0.2">
      <c r="A3" s="2"/>
      <c r="B3" s="2"/>
      <c r="C3" s="2"/>
      <c r="D3" s="2" t="s">
        <v>103</v>
      </c>
      <c r="E3" s="54" t="s">
        <v>101</v>
      </c>
      <c r="F3" s="54" t="s">
        <v>104</v>
      </c>
      <c r="G3" s="2" t="s">
        <v>102</v>
      </c>
      <c r="H3" s="60" t="s">
        <v>105</v>
      </c>
      <c r="I3" s="61"/>
      <c r="J3" s="3" t="s">
        <v>18</v>
      </c>
      <c r="K3" s="4" t="s">
        <v>17</v>
      </c>
      <c r="L3" s="2" t="s">
        <v>22</v>
      </c>
      <c r="M3" s="4" t="s">
        <v>23</v>
      </c>
      <c r="N3" s="2" t="s">
        <v>22</v>
      </c>
      <c r="O3" s="4" t="s">
        <v>23</v>
      </c>
      <c r="P3" s="3" t="s">
        <v>22</v>
      </c>
      <c r="Q3" s="4" t="s">
        <v>23</v>
      </c>
    </row>
    <row r="4" spans="1:17" s="30" customFormat="1" x14ac:dyDescent="0.2">
      <c r="A4" s="6" t="s">
        <v>13</v>
      </c>
      <c r="B4" s="6" t="s">
        <v>16</v>
      </c>
      <c r="C4" s="6" t="s">
        <v>12</v>
      </c>
      <c r="D4" s="29"/>
      <c r="E4" s="55"/>
      <c r="F4" s="56"/>
      <c r="G4" s="29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">
      <c r="A5" s="8" t="s">
        <v>2</v>
      </c>
      <c r="B5" s="8" t="s">
        <v>15</v>
      </c>
      <c r="C5" s="8" t="s">
        <v>11</v>
      </c>
      <c r="D5" s="9">
        <v>4.3055555555555562E-2</v>
      </c>
      <c r="E5" s="57">
        <f>E6-D5</f>
        <v>0.36736111111111114</v>
      </c>
      <c r="F5" s="57">
        <v>0.36874999999999997</v>
      </c>
      <c r="G5" s="9">
        <f>IF(ISBLANK(F5),"",F6-F5)</f>
        <v>4.3055555555555569E-2</v>
      </c>
      <c r="H5" s="9">
        <f>IF(ISBLANK(F5),"",ABS(G5-D5))</f>
        <v>6.9388939039072284E-18</v>
      </c>
      <c r="I5" s="8" t="str">
        <f>IF(ISBLANK(F5), "", IF(G5-D5&gt;0, "Over", "Under"))</f>
        <v>Over</v>
      </c>
      <c r="J5" s="1"/>
      <c r="K5" s="1"/>
      <c r="L5" s="1"/>
      <c r="M5" s="1"/>
      <c r="N5" s="1"/>
      <c r="O5" s="1"/>
      <c r="P5" s="1"/>
      <c r="Q5" s="1"/>
    </row>
    <row r="6" spans="1:17" x14ac:dyDescent="0.2">
      <c r="A6" s="8" t="s">
        <v>4</v>
      </c>
      <c r="B6" s="8" t="s">
        <v>14</v>
      </c>
      <c r="C6" s="8" t="s">
        <v>9</v>
      </c>
      <c r="D6" s="9">
        <v>3.6805555555555557E-2</v>
      </c>
      <c r="E6" s="57">
        <f>E7-D6</f>
        <v>0.41041666666666671</v>
      </c>
      <c r="F6" s="57">
        <v>0.41180555555555554</v>
      </c>
      <c r="G6" s="9">
        <f t="shared" ref="G6:G9" si="0">IF(ISBLANK(F6),"",F7-F6)</f>
        <v>3.6805555555555591E-2</v>
      </c>
      <c r="H6" s="9">
        <f t="shared" ref="H6:H9" si="1">IF(ISBLANK(F6),"",ABS(G6-D6))</f>
        <v>3.4694469519536142E-17</v>
      </c>
      <c r="I6" s="8" t="str">
        <f t="shared" ref="I6:I10" si="2">IF(ISBLANK(F6), "", IF(G6-D6&gt;0, "Over", "Under"))</f>
        <v>Over</v>
      </c>
      <c r="J6" s="1"/>
      <c r="K6" s="1"/>
      <c r="L6" s="1"/>
      <c r="M6" s="1"/>
      <c r="N6" s="1"/>
      <c r="O6" s="1"/>
      <c r="P6" s="1"/>
      <c r="Q6" s="1"/>
    </row>
    <row r="7" spans="1:17" x14ac:dyDescent="0.2">
      <c r="A7" s="8" t="s">
        <v>6</v>
      </c>
      <c r="B7" s="8" t="s">
        <v>15</v>
      </c>
      <c r="C7" s="8" t="s">
        <v>7</v>
      </c>
      <c r="D7" s="9">
        <v>5.2083333333333315E-2</v>
      </c>
      <c r="E7" s="57">
        <f>E8-D7</f>
        <v>0.44722222222222224</v>
      </c>
      <c r="F7" s="57">
        <v>0.44861111111111113</v>
      </c>
      <c r="G7" s="9">
        <f t="shared" si="0"/>
        <v>4.9999999999999989E-2</v>
      </c>
      <c r="H7" s="9">
        <f t="shared" si="1"/>
        <v>2.0833333333333259E-3</v>
      </c>
      <c r="I7" s="8" t="str">
        <f t="shared" si="2"/>
        <v>Under</v>
      </c>
      <c r="J7" s="1"/>
      <c r="K7" s="1"/>
      <c r="L7" s="1"/>
      <c r="M7" s="1"/>
      <c r="N7" s="1"/>
      <c r="O7" s="1"/>
      <c r="P7" s="1"/>
      <c r="Q7" s="1"/>
    </row>
    <row r="8" spans="1:17" x14ac:dyDescent="0.2">
      <c r="A8" s="8" t="s">
        <v>8</v>
      </c>
      <c r="B8" s="8" t="s">
        <v>14</v>
      </c>
      <c r="C8" s="8" t="s">
        <v>5</v>
      </c>
      <c r="D8" s="9">
        <v>3.472222222222221E-2</v>
      </c>
      <c r="E8" s="57">
        <f>E9-D8</f>
        <v>0.49930555555555556</v>
      </c>
      <c r="F8" s="57">
        <v>0.49861111111111112</v>
      </c>
      <c r="G8" s="9">
        <f t="shared" si="0"/>
        <v>3.6111111111111094E-2</v>
      </c>
      <c r="H8" s="9">
        <f t="shared" si="1"/>
        <v>1.388888888888884E-3</v>
      </c>
      <c r="I8" s="8" t="str">
        <f t="shared" si="2"/>
        <v>Over</v>
      </c>
      <c r="J8" s="1"/>
      <c r="K8" s="1"/>
      <c r="L8" s="1"/>
      <c r="M8" s="1"/>
      <c r="N8" s="1"/>
      <c r="O8" s="1"/>
      <c r="P8" s="1"/>
      <c r="Q8" s="1"/>
    </row>
    <row r="9" spans="1:17" x14ac:dyDescent="0.2">
      <c r="A9" s="31" t="s">
        <v>10</v>
      </c>
      <c r="B9" s="31" t="s">
        <v>15</v>
      </c>
      <c r="C9" s="8" t="s">
        <v>3</v>
      </c>
      <c r="D9" s="9">
        <v>4.9305555555555554E-2</v>
      </c>
      <c r="E9" s="57">
        <f>E10-D9</f>
        <v>0.53402777777777777</v>
      </c>
      <c r="F9" s="57">
        <v>0.53472222222222221</v>
      </c>
      <c r="G9" s="9">
        <f t="shared" si="0"/>
        <v>4.8750000000000071E-2</v>
      </c>
      <c r="H9" s="9">
        <f t="shared" si="1"/>
        <v>5.5555555555548281E-4</v>
      </c>
      <c r="I9" s="8" t="str">
        <f t="shared" si="2"/>
        <v>Under</v>
      </c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"/>
      <c r="C10" s="1"/>
      <c r="D10" s="7">
        <f>SUM(D5:D9)</f>
        <v>0.21597222222222218</v>
      </c>
      <c r="E10" s="58">
        <v>0.58333333333333337</v>
      </c>
      <c r="F10" s="58">
        <v>0.58347222222222228</v>
      </c>
      <c r="G10" s="7">
        <f>SUM(G5:G9)</f>
        <v>0.21472222222222231</v>
      </c>
      <c r="H10" s="7">
        <f>IF(ISBLANK(G10),"",ABS(G10-D10))</f>
        <v>1.2499999999998623E-3</v>
      </c>
      <c r="I10" s="6" t="str">
        <f t="shared" si="2"/>
        <v>Under</v>
      </c>
      <c r="J10" s="7">
        <f>IF(A4="Team",H10,"")</f>
        <v>1.2499999999998623E-3</v>
      </c>
      <c r="K10" s="12">
        <f>RANK(J10,J:J,1)</f>
        <v>1</v>
      </c>
      <c r="L10" s="7">
        <f>IF($B4="MIX",J10,"")</f>
        <v>1.2499999999998623E-3</v>
      </c>
      <c r="M10" s="12">
        <f>IF($B4="MIX",RANK(L10,L:L,1),"")</f>
        <v>1</v>
      </c>
      <c r="N10" s="7" t="str">
        <f>IF($B4="F",J10,"")</f>
        <v/>
      </c>
      <c r="O10" s="12" t="str">
        <f>IF($B4="F",RANK(N10,N:N,1),"")</f>
        <v/>
      </c>
      <c r="P10" s="7" t="str">
        <f>IF($B4="M",J10,"")</f>
        <v/>
      </c>
      <c r="Q10" s="12" t="str">
        <f>IF($B4="M",RANK(P10,P:P,1),"")</f>
        <v/>
      </c>
    </row>
    <row r="11" spans="1:17" x14ac:dyDescent="0.2">
      <c r="A11" s="1"/>
      <c r="B11" s="1"/>
      <c r="C11" s="1"/>
      <c r="D11" s="1"/>
      <c r="E11" s="53"/>
      <c r="F11" s="5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6" t="s">
        <v>13</v>
      </c>
      <c r="B12" s="6" t="s">
        <v>16</v>
      </c>
      <c r="C12" s="6" t="s">
        <v>58</v>
      </c>
      <c r="D12" s="29"/>
      <c r="E12" s="55"/>
      <c r="F12" s="56"/>
      <c r="G12" s="29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">
      <c r="A13" s="8" t="s">
        <v>2</v>
      </c>
      <c r="B13" s="8" t="s">
        <v>15</v>
      </c>
      <c r="C13" s="8" t="s">
        <v>59</v>
      </c>
      <c r="D13" s="9">
        <v>5.2083333333333336E-2</v>
      </c>
      <c r="E13" s="57">
        <f>E14-D13</f>
        <v>0.2951388888888889</v>
      </c>
      <c r="F13" s="57">
        <v>0.2951388888888889</v>
      </c>
      <c r="G13" s="9">
        <f>IF(ISBLANK(F13),"",F14-F13)</f>
        <v>5.4363425925925912E-2</v>
      </c>
      <c r="H13" s="9">
        <f>IF(ISBLANK(F13),"",ABS(G13-D13))</f>
        <v>2.2800925925925766E-3</v>
      </c>
      <c r="I13" s="8" t="str">
        <f>IF(ISBLANK(F13), "", IF(G13-D13&gt;0, "Over", "Under"))</f>
        <v>Over</v>
      </c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8" t="s">
        <v>4</v>
      </c>
      <c r="B14" s="8" t="s">
        <v>14</v>
      </c>
      <c r="C14" s="8" t="s">
        <v>60</v>
      </c>
      <c r="D14" s="9">
        <v>3.9583333333333331E-2</v>
      </c>
      <c r="E14" s="57">
        <f>E15-D14</f>
        <v>0.34722222222222221</v>
      </c>
      <c r="F14" s="57">
        <v>0.34950231481481481</v>
      </c>
      <c r="G14" s="9">
        <f t="shared" ref="G14:G17" si="3">IF(ISBLANK(F14),"",F15-F14)</f>
        <v>3.8541666666666696E-2</v>
      </c>
      <c r="H14" s="9">
        <f t="shared" ref="H14:H17" si="4">IF(ISBLANK(F14),"",ABS(G14-D14))</f>
        <v>1.0416666666666352E-3</v>
      </c>
      <c r="I14" s="8" t="str">
        <f t="shared" ref="I14:I18" si="5">IF(ISBLANK(F14), "", IF(G14-D14&gt;0, "Over", "Under"))</f>
        <v>Under</v>
      </c>
      <c r="J14" s="1"/>
      <c r="K14" s="1"/>
      <c r="L14" s="1"/>
      <c r="M14" s="1"/>
      <c r="N14" s="1"/>
      <c r="O14" s="1"/>
      <c r="P14" s="1"/>
      <c r="Q14" s="1"/>
    </row>
    <row r="15" spans="1:17" x14ac:dyDescent="0.2">
      <c r="A15" s="8" t="s">
        <v>6</v>
      </c>
      <c r="B15" s="8" t="s">
        <v>14</v>
      </c>
      <c r="C15" s="8" t="s">
        <v>61</v>
      </c>
      <c r="D15" s="9">
        <v>7.2916666666666671E-2</v>
      </c>
      <c r="E15" s="57">
        <f>E16-D15</f>
        <v>0.38680555555555557</v>
      </c>
      <c r="F15" s="57">
        <v>0.3880439814814815</v>
      </c>
      <c r="G15" s="9">
        <f t="shared" si="3"/>
        <v>6.6875000000000018E-2</v>
      </c>
      <c r="H15" s="9">
        <f t="shared" si="4"/>
        <v>6.0416666666666535E-3</v>
      </c>
      <c r="I15" s="8" t="str">
        <f t="shared" si="5"/>
        <v>Under</v>
      </c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8" t="s">
        <v>8</v>
      </c>
      <c r="B16" s="8" t="s">
        <v>15</v>
      </c>
      <c r="C16" s="8" t="s">
        <v>62</v>
      </c>
      <c r="D16" s="9">
        <v>3.4722222222222224E-2</v>
      </c>
      <c r="E16" s="57">
        <f>E17-D16</f>
        <v>0.45972222222222225</v>
      </c>
      <c r="F16" s="57">
        <v>0.45491898148148152</v>
      </c>
      <c r="G16" s="9">
        <f t="shared" si="3"/>
        <v>3.1064814814814767E-2</v>
      </c>
      <c r="H16" s="9">
        <f t="shared" si="4"/>
        <v>3.6574074074074564E-3</v>
      </c>
      <c r="I16" s="8" t="str">
        <f t="shared" si="5"/>
        <v>Under</v>
      </c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31" t="s">
        <v>10</v>
      </c>
      <c r="B17" s="31" t="s">
        <v>14</v>
      </c>
      <c r="C17" s="8" t="s">
        <v>63</v>
      </c>
      <c r="D17" s="9">
        <v>8.8888888888888892E-2</v>
      </c>
      <c r="E17" s="57">
        <f>E18-D17</f>
        <v>0.49444444444444446</v>
      </c>
      <c r="F17" s="57">
        <v>0.48598379629629629</v>
      </c>
      <c r="G17" s="9">
        <f t="shared" si="3"/>
        <v>7.1284722222222263E-2</v>
      </c>
      <c r="H17" s="9">
        <f t="shared" si="4"/>
        <v>1.7604166666666629E-2</v>
      </c>
      <c r="I17" s="8" t="str">
        <f t="shared" si="5"/>
        <v>Under</v>
      </c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1"/>
      <c r="B18" s="1"/>
      <c r="C18" s="1"/>
      <c r="D18" s="7">
        <f>SUM(D13:D17)</f>
        <v>0.28819444444444448</v>
      </c>
      <c r="E18" s="58">
        <v>0.58333333333333337</v>
      </c>
      <c r="F18" s="58">
        <v>0.55726851851851855</v>
      </c>
      <c r="G18" s="7">
        <f>SUM(G13:G17)</f>
        <v>0.26212962962962966</v>
      </c>
      <c r="H18" s="7">
        <f>IF(ISBLANK(G18),"",ABS(G18-D18))</f>
        <v>2.6064814814814818E-2</v>
      </c>
      <c r="I18" s="6" t="str">
        <f t="shared" si="5"/>
        <v>Under</v>
      </c>
      <c r="J18" s="7">
        <f>IF(A12="Team",H18,"")</f>
        <v>2.6064814814814818E-2</v>
      </c>
      <c r="K18" s="12">
        <f>RANK(J18,J:J,1)</f>
        <v>11</v>
      </c>
      <c r="L18" s="7">
        <f>IF($B12="MIX",J18,"")</f>
        <v>2.6064814814814818E-2</v>
      </c>
      <c r="M18" s="12">
        <f>IF($B12="MIX",RANK(L18,L:L,1),"")</f>
        <v>6</v>
      </c>
      <c r="N18" s="7" t="str">
        <f>IF($B12="F",J18,"")</f>
        <v/>
      </c>
      <c r="O18" s="12" t="str">
        <f>IF($B12="F",RANK(N18,N:N,1),"")</f>
        <v/>
      </c>
      <c r="P18" s="7" t="str">
        <f>IF($B12="M",J18,"")</f>
        <v/>
      </c>
      <c r="Q18" s="12" t="str">
        <f>IF($B12="M",RANK(P18,P:P,1),"")</f>
        <v/>
      </c>
    </row>
    <row r="19" spans="1:17" x14ac:dyDescent="0.2">
      <c r="A19" s="1"/>
      <c r="B19" s="1"/>
      <c r="C19" s="1"/>
      <c r="D19" s="1"/>
      <c r="E19" s="53"/>
      <c r="F19" s="5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6" t="s">
        <v>13</v>
      </c>
      <c r="B20" s="6" t="s">
        <v>15</v>
      </c>
      <c r="C20" s="32" t="s">
        <v>47</v>
      </c>
      <c r="D20" s="29"/>
      <c r="E20" s="55"/>
      <c r="F20" s="56"/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8" t="s">
        <v>2</v>
      </c>
      <c r="B21" s="8" t="s">
        <v>15</v>
      </c>
      <c r="C21" s="8" t="s">
        <v>48</v>
      </c>
      <c r="D21" s="9">
        <v>4.1666666666666664E-2</v>
      </c>
      <c r="E21" s="57">
        <f>E22-D21</f>
        <v>0.36458333333333331</v>
      </c>
      <c r="F21" s="57">
        <v>0.36458333333333331</v>
      </c>
      <c r="G21" s="9">
        <f>IF(ISBLANK(F21),"",F22-F21)</f>
        <v>4.2708333333333348E-2</v>
      </c>
      <c r="H21" s="9">
        <f>IF(ISBLANK(F21),"",ABS(G21-D21))</f>
        <v>1.0416666666666838E-3</v>
      </c>
      <c r="I21" s="8" t="str">
        <f>IF(ISBLANK(F21), "", IF(G21-D21&gt;0, "Over", "Under"))</f>
        <v>Over</v>
      </c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8" t="s">
        <v>4</v>
      </c>
      <c r="B22" s="8" t="s">
        <v>15</v>
      </c>
      <c r="C22" s="8" t="s">
        <v>49</v>
      </c>
      <c r="D22" s="9">
        <v>4.1666666666666664E-2</v>
      </c>
      <c r="E22" s="57">
        <f>E23-D22</f>
        <v>0.40625</v>
      </c>
      <c r="F22" s="57">
        <v>0.40729166666666666</v>
      </c>
      <c r="G22" s="9">
        <f t="shared" ref="G22:G25" si="6">IF(ISBLANK(F22),"",F23-F22)</f>
        <v>3.5752314814814834E-2</v>
      </c>
      <c r="H22" s="9">
        <f t="shared" ref="H22:H25" si="7">IF(ISBLANK(F22),"",ABS(G22-D22))</f>
        <v>5.9143518518518304E-3</v>
      </c>
      <c r="I22" s="8" t="str">
        <f t="shared" ref="I22:I26" si="8">IF(ISBLANK(F22), "", IF(G22-D22&gt;0, "Over", "Under"))</f>
        <v>Under</v>
      </c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8" t="s">
        <v>6</v>
      </c>
      <c r="B23" s="8" t="s">
        <v>15</v>
      </c>
      <c r="C23" s="8" t="s">
        <v>50</v>
      </c>
      <c r="D23" s="9">
        <v>5.2083333333333336E-2</v>
      </c>
      <c r="E23" s="57">
        <f>E24-D23</f>
        <v>0.44791666666666669</v>
      </c>
      <c r="F23" s="57">
        <v>0.4430439814814815</v>
      </c>
      <c r="G23" s="9">
        <f t="shared" si="6"/>
        <v>5.9039351851851829E-2</v>
      </c>
      <c r="H23" s="9">
        <f t="shared" si="7"/>
        <v>6.9560185185184933E-3</v>
      </c>
      <c r="I23" s="8" t="str">
        <f t="shared" si="8"/>
        <v>Over</v>
      </c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8" t="s">
        <v>8</v>
      </c>
      <c r="B24" s="8" t="s">
        <v>15</v>
      </c>
      <c r="C24" s="8" t="s">
        <v>51</v>
      </c>
      <c r="D24" s="9">
        <v>2.7777777777777776E-2</v>
      </c>
      <c r="E24" s="57">
        <f>E25-D24</f>
        <v>0.5</v>
      </c>
      <c r="F24" s="57">
        <v>0.50208333333333333</v>
      </c>
      <c r="G24" s="9">
        <f t="shared" si="6"/>
        <v>2.6215277777777768E-2</v>
      </c>
      <c r="H24" s="9">
        <f t="shared" si="7"/>
        <v>1.5625000000000083E-3</v>
      </c>
      <c r="I24" s="8" t="str">
        <f t="shared" si="8"/>
        <v>Under</v>
      </c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10</v>
      </c>
      <c r="B25" s="31" t="s">
        <v>15</v>
      </c>
      <c r="C25" s="8" t="s">
        <v>52</v>
      </c>
      <c r="D25" s="9">
        <v>5.5555555555555552E-2</v>
      </c>
      <c r="E25" s="57">
        <f>E26-D25</f>
        <v>0.52777777777777779</v>
      </c>
      <c r="F25" s="57">
        <v>0.52829861111111109</v>
      </c>
      <c r="G25" s="9">
        <f t="shared" si="6"/>
        <v>5.6655092592592604E-2</v>
      </c>
      <c r="H25" s="9">
        <f t="shared" si="7"/>
        <v>1.0995370370370516E-3</v>
      </c>
      <c r="I25" s="8" t="str">
        <f t="shared" si="8"/>
        <v>Over</v>
      </c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7">
        <f>SUM(D21:D25)</f>
        <v>0.21874999999999997</v>
      </c>
      <c r="E26" s="58">
        <v>0.58333333333333337</v>
      </c>
      <c r="F26" s="58">
        <v>0.5849537037037037</v>
      </c>
      <c r="G26" s="7">
        <f>SUM(G21:G25)</f>
        <v>0.22037037037037038</v>
      </c>
      <c r="H26" s="7">
        <f>IF(ISBLANK(G26),"",ABS(G26-D26))</f>
        <v>1.6203703703704109E-3</v>
      </c>
      <c r="I26" s="6" t="str">
        <f t="shared" si="8"/>
        <v>Over</v>
      </c>
      <c r="J26" s="7">
        <f>IF(A20="Team",H26,"")</f>
        <v>1.6203703703704109E-3</v>
      </c>
      <c r="K26" s="12">
        <f>RANK(J26,J:J,1)</f>
        <v>2</v>
      </c>
      <c r="L26" s="7" t="str">
        <f>IF($B20="MIX",J26,"")</f>
        <v/>
      </c>
      <c r="M26" s="12" t="str">
        <f>IF($B20="MIX",RANK(L26,L:L,1),"")</f>
        <v/>
      </c>
      <c r="N26" s="7" t="str">
        <f>IF($B20="F",J26,"")</f>
        <v/>
      </c>
      <c r="O26" s="12" t="str">
        <f>IF($B20="F",RANK(N26,N:N,1),"")</f>
        <v/>
      </c>
      <c r="P26" s="7">
        <f>IF($B20="M",J26,"")</f>
        <v>1.6203703703704109E-3</v>
      </c>
      <c r="Q26" s="12">
        <f>IF($B20="M",RANK(P26,P:P,1),"")</f>
        <v>1</v>
      </c>
    </row>
    <row r="27" spans="1:17" x14ac:dyDescent="0.2">
      <c r="A27" s="1"/>
      <c r="B27" s="1"/>
      <c r="C27" s="1"/>
      <c r="D27" s="1"/>
      <c r="E27" s="53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6" t="s">
        <v>13</v>
      </c>
      <c r="B28" s="6" t="s">
        <v>16</v>
      </c>
      <c r="C28" s="6" t="s">
        <v>53</v>
      </c>
      <c r="D28" s="29"/>
      <c r="E28" s="55"/>
      <c r="F28" s="56"/>
      <c r="G28" s="29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8" t="s">
        <v>2</v>
      </c>
      <c r="B29" s="8" t="s">
        <v>15</v>
      </c>
      <c r="C29" s="8" t="s">
        <v>54</v>
      </c>
      <c r="D29" s="9">
        <v>3.72337962962963E-2</v>
      </c>
      <c r="E29" s="57">
        <f>E30-D29</f>
        <v>0.38216435185185194</v>
      </c>
      <c r="F29" s="57">
        <v>0.38214120370370369</v>
      </c>
      <c r="G29" s="9">
        <f>IF(ISBLANK(F29),"",F30-F29)</f>
        <v>3.7268518518518534E-2</v>
      </c>
      <c r="H29" s="9">
        <f>IF(ISBLANK(F29),"",ABS(G29-D29))</f>
        <v>3.4722222222234589E-5</v>
      </c>
      <c r="I29" s="8" t="str">
        <f>IF(ISBLANK(F29), "", IF(G29-D29&gt;0, "Over", "Under"))</f>
        <v>Over</v>
      </c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8" t="s">
        <v>4</v>
      </c>
      <c r="B30" s="8" t="s">
        <v>15</v>
      </c>
      <c r="C30" s="8" t="s">
        <v>55</v>
      </c>
      <c r="D30" s="9">
        <v>3.4722222222222224E-2</v>
      </c>
      <c r="E30" s="57">
        <f>E31-D30</f>
        <v>0.41939814814814824</v>
      </c>
      <c r="F30" s="57">
        <v>0.41940972222222223</v>
      </c>
      <c r="G30" s="9">
        <f t="shared" ref="G30:G33" si="9">IF(ISBLANK(F30),"",F31-F30)</f>
        <v>3.4062499999999996E-2</v>
      </c>
      <c r="H30" s="9">
        <f t="shared" ref="H30:H33" si="10">IF(ISBLANK(F30),"",ABS(G30-D30))</f>
        <v>6.5972222222222821E-4</v>
      </c>
      <c r="I30" s="8" t="str">
        <f t="shared" ref="I30:I34" si="11">IF(ISBLANK(F30), "", IF(G30-D30&gt;0, "Over", "Under"))</f>
        <v>Under</v>
      </c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8" t="s">
        <v>6</v>
      </c>
      <c r="B31" s="8" t="s">
        <v>14</v>
      </c>
      <c r="C31" s="8" t="s">
        <v>56</v>
      </c>
      <c r="D31" s="9">
        <v>5.3298611111111116E-2</v>
      </c>
      <c r="E31" s="57">
        <f>E32-D31</f>
        <v>0.45412037037037045</v>
      </c>
      <c r="F31" s="57">
        <v>0.45347222222222222</v>
      </c>
      <c r="G31" s="9">
        <f t="shared" si="9"/>
        <v>6.3888888888888828E-2</v>
      </c>
      <c r="H31" s="9">
        <f t="shared" si="10"/>
        <v>1.0590277777777712E-2</v>
      </c>
      <c r="I31" s="8" t="str">
        <f t="shared" si="11"/>
        <v>Over</v>
      </c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8" t="s">
        <v>8</v>
      </c>
      <c r="B32" s="8" t="s">
        <v>14</v>
      </c>
      <c r="C32" s="8" t="s">
        <v>57</v>
      </c>
      <c r="D32" s="9">
        <v>3.425925925925926E-2</v>
      </c>
      <c r="E32" s="57">
        <f>E33-D32</f>
        <v>0.50741898148148157</v>
      </c>
      <c r="F32" s="57">
        <v>0.51736111111111105</v>
      </c>
      <c r="G32" s="9">
        <f t="shared" si="9"/>
        <v>3.429398148148155E-2</v>
      </c>
      <c r="H32" s="9">
        <f t="shared" si="10"/>
        <v>3.47222222222901E-5</v>
      </c>
      <c r="I32" s="8" t="str">
        <f t="shared" si="11"/>
        <v>Over</v>
      </c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31" t="s">
        <v>10</v>
      </c>
      <c r="B33" s="31" t="s">
        <v>15</v>
      </c>
      <c r="C33" s="8" t="s">
        <v>24</v>
      </c>
      <c r="D33" s="9">
        <v>4.1655092592592598E-2</v>
      </c>
      <c r="E33" s="57">
        <f>E34-D33</f>
        <v>0.54167824074074078</v>
      </c>
      <c r="F33" s="57">
        <v>0.5516550925925926</v>
      </c>
      <c r="G33" s="9">
        <f t="shared" si="9"/>
        <v>4.3368055555555562E-2</v>
      </c>
      <c r="H33" s="9">
        <f t="shared" si="10"/>
        <v>1.7129629629629647E-3</v>
      </c>
      <c r="I33" s="8" t="str">
        <f t="shared" si="11"/>
        <v>Over</v>
      </c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7">
        <f>SUM(D29:D33)</f>
        <v>0.20116898148148149</v>
      </c>
      <c r="E34" s="58">
        <v>0.58333333333333337</v>
      </c>
      <c r="F34" s="58">
        <v>0.59502314814814816</v>
      </c>
      <c r="G34" s="7">
        <f>SUM(G29:G33)</f>
        <v>0.21288194444444447</v>
      </c>
      <c r="H34" s="7">
        <f>IF(ISBLANK(G34),"",ABS(G34-D34))</f>
        <v>1.1712962962962981E-2</v>
      </c>
      <c r="I34" s="6" t="str">
        <f t="shared" si="11"/>
        <v>Over</v>
      </c>
      <c r="J34" s="7">
        <f>IF(A28="Team",H34,"")</f>
        <v>1.1712962962962981E-2</v>
      </c>
      <c r="K34" s="12">
        <f>RANK(J34,J:J,1)</f>
        <v>7</v>
      </c>
      <c r="L34" s="7">
        <f>IF($B28="MIX",J34,"")</f>
        <v>1.1712962962962981E-2</v>
      </c>
      <c r="M34" s="12">
        <f>IF($B28="MIX",RANK(L34,L:L,1),"")</f>
        <v>4</v>
      </c>
      <c r="N34" s="7" t="str">
        <f>IF($B28="F",J34,"")</f>
        <v/>
      </c>
      <c r="O34" s="12" t="str">
        <f>IF($B28="F",RANK(N34,N:N,1),"")</f>
        <v/>
      </c>
      <c r="P34" s="7" t="str">
        <f>IF($B28="M",J34,"")</f>
        <v/>
      </c>
      <c r="Q34" s="12" t="str">
        <f>IF($B28="M",RANK(P34,P:P,1),"")</f>
        <v/>
      </c>
    </row>
    <row r="35" spans="1:17" x14ac:dyDescent="0.2">
      <c r="A35" s="1"/>
      <c r="B35" s="1"/>
      <c r="C35" s="1"/>
      <c r="D35" s="1"/>
      <c r="E35" s="53"/>
      <c r="F35" s="5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6" t="s">
        <v>13</v>
      </c>
      <c r="B36" s="6" t="s">
        <v>14</v>
      </c>
      <c r="C36" s="6" t="s">
        <v>64</v>
      </c>
      <c r="D36" s="29"/>
      <c r="E36" s="55"/>
      <c r="F36" s="56"/>
      <c r="G36" s="29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8" t="s">
        <v>2</v>
      </c>
      <c r="B37" s="8" t="s">
        <v>14</v>
      </c>
      <c r="C37" s="8" t="s">
        <v>29</v>
      </c>
      <c r="D37" s="9">
        <v>6.9444444444444434E-2</v>
      </c>
      <c r="E37" s="57">
        <f>E38-D37</f>
        <v>0.26111111111111118</v>
      </c>
      <c r="F37" s="57">
        <v>0.26041666666666669</v>
      </c>
      <c r="G37" s="9">
        <f>IF(ISBLANK(F37),"",F38-F37)</f>
        <v>6.944444444444442E-2</v>
      </c>
      <c r="H37" s="9">
        <f>IF(ISBLANK(F37),"",ABS(G37-D37))</f>
        <v>1.3877787807814457E-17</v>
      </c>
      <c r="I37" s="8" t="str">
        <f>IF(ISBLANK(F37), "", IF(G37-D37&gt;0, "Over", "Under"))</f>
        <v>Under</v>
      </c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8" t="s">
        <v>4</v>
      </c>
      <c r="B38" s="8" t="s">
        <v>14</v>
      </c>
      <c r="C38" s="8" t="s">
        <v>28</v>
      </c>
      <c r="D38" s="9">
        <v>6.25E-2</v>
      </c>
      <c r="E38" s="57">
        <f>E39-D38</f>
        <v>0.3305555555555556</v>
      </c>
      <c r="F38" s="57">
        <v>0.3298611111111111</v>
      </c>
      <c r="G38" s="9">
        <f t="shared" ref="G38:G41" si="12">IF(ISBLANK(F38),"",F39-F38)</f>
        <v>5.555555555555558E-2</v>
      </c>
      <c r="H38" s="9">
        <f t="shared" ref="H38:H41" si="13">IF(ISBLANK(F38),"",ABS(G38-D38))</f>
        <v>6.9444444444444198E-3</v>
      </c>
      <c r="I38" s="8" t="str">
        <f t="shared" ref="I38:I42" si="14">IF(ISBLANK(F38), "", IF(G38-D38&gt;0, "Over", "Under"))</f>
        <v>Under</v>
      </c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8" t="s">
        <v>6</v>
      </c>
      <c r="B39" s="8" t="s">
        <v>14</v>
      </c>
      <c r="C39" s="8" t="s">
        <v>65</v>
      </c>
      <c r="D39" s="9">
        <v>7.6388888888888895E-2</v>
      </c>
      <c r="E39" s="57">
        <f>E40-D39</f>
        <v>0.3930555555555556</v>
      </c>
      <c r="F39" s="57">
        <v>0.38541666666666669</v>
      </c>
      <c r="G39" s="9">
        <f t="shared" si="12"/>
        <v>7.6388888888888895E-2</v>
      </c>
      <c r="H39" s="9">
        <f t="shared" si="13"/>
        <v>0</v>
      </c>
      <c r="I39" s="8" t="str">
        <f t="shared" si="14"/>
        <v>Under</v>
      </c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8" t="s">
        <v>8</v>
      </c>
      <c r="B40" s="8" t="s">
        <v>14</v>
      </c>
      <c r="C40" s="8" t="s">
        <v>67</v>
      </c>
      <c r="D40" s="9">
        <v>4.0972222222222222E-2</v>
      </c>
      <c r="E40" s="57">
        <f>E41-D40</f>
        <v>0.4694444444444445</v>
      </c>
      <c r="F40" s="57">
        <v>0.46180555555555558</v>
      </c>
      <c r="G40" s="9">
        <f t="shared" si="12"/>
        <v>3.8888888888888862E-2</v>
      </c>
      <c r="H40" s="9">
        <f t="shared" si="13"/>
        <v>2.0833333333333606E-3</v>
      </c>
      <c r="I40" s="8" t="str">
        <f t="shared" si="14"/>
        <v>Under</v>
      </c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31" t="s">
        <v>10</v>
      </c>
      <c r="B41" s="31" t="s">
        <v>14</v>
      </c>
      <c r="C41" s="8" t="s">
        <v>66</v>
      </c>
      <c r="D41" s="9">
        <v>7.2916666666666671E-2</v>
      </c>
      <c r="E41" s="57">
        <f>E42-D41</f>
        <v>0.51041666666666674</v>
      </c>
      <c r="F41" s="57">
        <v>0.50069444444444444</v>
      </c>
      <c r="G41" s="9">
        <f t="shared" si="12"/>
        <v>7.4305555555555625E-2</v>
      </c>
      <c r="H41" s="9">
        <f t="shared" si="13"/>
        <v>1.3888888888889533E-3</v>
      </c>
      <c r="I41" s="8" t="str">
        <f t="shared" si="14"/>
        <v>Over</v>
      </c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"/>
      <c r="D42" s="7">
        <f>SUM(D37:D41)</f>
        <v>0.32222222222222219</v>
      </c>
      <c r="E42" s="58">
        <v>0.58333333333333337</v>
      </c>
      <c r="F42" s="58">
        <v>0.57500000000000007</v>
      </c>
      <c r="G42" s="7">
        <f>SUM(G37:G41)</f>
        <v>0.31458333333333338</v>
      </c>
      <c r="H42" s="7">
        <f>IF(ISBLANK(G42),"",ABS(G42-D42))</f>
        <v>7.6388888888888062E-3</v>
      </c>
      <c r="I42" s="6" t="str">
        <f t="shared" si="14"/>
        <v>Under</v>
      </c>
      <c r="J42" s="7">
        <f>IF(A36="Team",H42,"")</f>
        <v>7.6388888888888062E-3</v>
      </c>
      <c r="K42" s="12">
        <f>RANK(J42,J:J,1)</f>
        <v>6</v>
      </c>
      <c r="L42" s="7" t="str">
        <f>IF($B36="MIX",J42,"")</f>
        <v/>
      </c>
      <c r="M42" s="12" t="str">
        <f>IF($B36="MIX",RANK(L42,L:L,1),"")</f>
        <v/>
      </c>
      <c r="N42" s="7">
        <f>IF($B36="F",J42,"")</f>
        <v>7.6388888888888062E-3</v>
      </c>
      <c r="O42" s="12">
        <f>IF($B36="F",RANK(N42,N:N,1),"")</f>
        <v>2</v>
      </c>
      <c r="P42" s="7" t="str">
        <f>IF($B36="M",J42,"")</f>
        <v/>
      </c>
      <c r="Q42" s="12" t="str">
        <f>IF($B36="M",RANK(P42,P:P,1),"")</f>
        <v/>
      </c>
    </row>
    <row r="43" spans="1:17" x14ac:dyDescent="0.2">
      <c r="A43" s="1"/>
      <c r="B43" s="1"/>
      <c r="C43" s="1"/>
      <c r="D43" s="1"/>
      <c r="E43" s="53"/>
      <c r="F43" s="5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6" t="s">
        <v>13</v>
      </c>
      <c r="B44" s="6" t="s">
        <v>14</v>
      </c>
      <c r="C44" s="6" t="s">
        <v>68</v>
      </c>
      <c r="D44" s="29"/>
      <c r="E44" s="55"/>
      <c r="F44" s="56"/>
      <c r="G44" s="29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8" t="s">
        <v>2</v>
      </c>
      <c r="B45" s="8" t="s">
        <v>14</v>
      </c>
      <c r="C45" s="8" t="s">
        <v>69</v>
      </c>
      <c r="D45" s="9">
        <v>6.7361111111111108E-2</v>
      </c>
      <c r="E45" s="57">
        <f>E46-D45</f>
        <v>0.27083333333333331</v>
      </c>
      <c r="F45" s="57">
        <v>0.27083333333333331</v>
      </c>
      <c r="G45" s="9">
        <f>IF(ISBLANK(F45),"",F46-F45)</f>
        <v>6.770833333333337E-2</v>
      </c>
      <c r="H45" s="9">
        <f>IF(ISBLANK(F45),"",ABS(G45-D45))</f>
        <v>3.4722222222226262E-4</v>
      </c>
      <c r="I45" s="8" t="str">
        <f>IF(ISBLANK(F45), "", IF(G45-D45&gt;0, "Over", "Under"))</f>
        <v>Over</v>
      </c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8" t="s">
        <v>4</v>
      </c>
      <c r="B46" s="8" t="s">
        <v>14</v>
      </c>
      <c r="C46" s="8" t="s">
        <v>70</v>
      </c>
      <c r="D46" s="9">
        <v>5.6250000000000001E-2</v>
      </c>
      <c r="E46" s="57">
        <f>E47-D46</f>
        <v>0.33819444444444441</v>
      </c>
      <c r="F46" s="57">
        <v>0.33854166666666669</v>
      </c>
      <c r="G46" s="9">
        <f t="shared" ref="G46:G49" si="15">IF(ISBLANK(F46),"",F47-F46)</f>
        <v>5.5902777777777746E-2</v>
      </c>
      <c r="H46" s="9">
        <f t="shared" ref="H46:H49" si="16">IF(ISBLANK(F46),"",ABS(G46-D46))</f>
        <v>3.4722222222225568E-4</v>
      </c>
      <c r="I46" s="8" t="str">
        <f t="shared" ref="I46:I50" si="17">IF(ISBLANK(F46), "", IF(G46-D46&gt;0, "Over", "Under"))</f>
        <v>Under</v>
      </c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8" t="s">
        <v>6</v>
      </c>
      <c r="B47" s="8" t="s">
        <v>14</v>
      </c>
      <c r="C47" s="8" t="s">
        <v>71</v>
      </c>
      <c r="D47" s="9">
        <v>7.9513888888888884E-2</v>
      </c>
      <c r="E47" s="57">
        <f>E48-D47</f>
        <v>0.39444444444444443</v>
      </c>
      <c r="F47" s="57">
        <v>0.39444444444444443</v>
      </c>
      <c r="G47" s="9">
        <f t="shared" si="15"/>
        <v>8.5995370370370361E-2</v>
      </c>
      <c r="H47" s="9">
        <f t="shared" si="16"/>
        <v>6.481481481481477E-3</v>
      </c>
      <c r="I47" s="8" t="str">
        <f t="shared" si="17"/>
        <v>Over</v>
      </c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8" t="s">
        <v>8</v>
      </c>
      <c r="B48" s="8" t="s">
        <v>14</v>
      </c>
      <c r="C48" s="8" t="s">
        <v>72</v>
      </c>
      <c r="D48" s="9">
        <v>4.1666666666666664E-2</v>
      </c>
      <c r="E48" s="57">
        <f>E49-D48</f>
        <v>0.47395833333333331</v>
      </c>
      <c r="F48" s="57">
        <v>0.48043981481481479</v>
      </c>
      <c r="G48" s="9">
        <f t="shared" si="15"/>
        <v>4.8842592592592604E-2</v>
      </c>
      <c r="H48" s="9">
        <f t="shared" si="16"/>
        <v>7.1759259259259398E-3</v>
      </c>
      <c r="I48" s="8" t="str">
        <f t="shared" si="17"/>
        <v>Over</v>
      </c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31" t="s">
        <v>10</v>
      </c>
      <c r="B49" s="31" t="s">
        <v>14</v>
      </c>
      <c r="C49" s="8" t="s">
        <v>73</v>
      </c>
      <c r="D49" s="9">
        <v>6.7708333333333329E-2</v>
      </c>
      <c r="E49" s="57">
        <f>E50-D49</f>
        <v>0.515625</v>
      </c>
      <c r="F49" s="57">
        <v>0.5292824074074074</v>
      </c>
      <c r="G49" s="9">
        <f t="shared" si="15"/>
        <v>6.1226851851851838E-2</v>
      </c>
      <c r="H49" s="9">
        <f t="shared" si="16"/>
        <v>6.4814814814814908E-3</v>
      </c>
      <c r="I49" s="8" t="str">
        <f t="shared" si="17"/>
        <v>Under</v>
      </c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C50" s="1"/>
      <c r="D50" s="7">
        <f>SUM(D45:D49)</f>
        <v>0.3125</v>
      </c>
      <c r="E50" s="58">
        <v>0.58333333333333337</v>
      </c>
      <c r="F50" s="58">
        <v>0.59050925925925923</v>
      </c>
      <c r="G50" s="7">
        <f>SUM(G45:G49)</f>
        <v>0.31967592592592592</v>
      </c>
      <c r="H50" s="7">
        <f>IF(ISBLANK(G50),"",ABS(G50-D50))</f>
        <v>7.1759259259259189E-3</v>
      </c>
      <c r="I50" s="6" t="str">
        <f t="shared" si="17"/>
        <v>Over</v>
      </c>
      <c r="J50" s="7">
        <f>IF(A44="Team",H50,"")</f>
        <v>7.1759259259259189E-3</v>
      </c>
      <c r="K50" s="12">
        <f>RANK(J50,J:J,1)</f>
        <v>5</v>
      </c>
      <c r="L50" s="7" t="str">
        <f>IF($B44="MIX",J50,"")</f>
        <v/>
      </c>
      <c r="M50" s="12" t="str">
        <f>IF($B44="MIX",RANK(L50,L:L,1),"")</f>
        <v/>
      </c>
      <c r="N50" s="7">
        <f>IF($B44="F",J50,"")</f>
        <v>7.1759259259259189E-3</v>
      </c>
      <c r="O50" s="12">
        <f>IF($B44="F",RANK(N50,N:N,1),"")</f>
        <v>1</v>
      </c>
      <c r="P50" s="7" t="str">
        <f>IF($B44="M",J50,"")</f>
        <v/>
      </c>
      <c r="Q50" s="12" t="str">
        <f>IF($B44="M",RANK(P50,P:P,1),"")</f>
        <v/>
      </c>
    </row>
    <row r="51" spans="1:17" x14ac:dyDescent="0.2">
      <c r="A51" s="1"/>
      <c r="B51" s="1"/>
      <c r="C51" s="1"/>
      <c r="D51" s="1"/>
      <c r="E51" s="53"/>
      <c r="F51" s="5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6" t="s">
        <v>13</v>
      </c>
      <c r="B52" s="6" t="s">
        <v>15</v>
      </c>
      <c r="C52" s="6" t="s">
        <v>74</v>
      </c>
      <c r="D52" s="29"/>
      <c r="E52" s="55"/>
      <c r="F52" s="56"/>
      <c r="G52" s="29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8" t="s">
        <v>2</v>
      </c>
      <c r="B53" s="8" t="s">
        <v>15</v>
      </c>
      <c r="C53" s="8" t="s">
        <v>27</v>
      </c>
      <c r="D53" s="9">
        <v>5.2083333333333336E-2</v>
      </c>
      <c r="E53" s="57">
        <f>E54-D53</f>
        <v>0.32777777777777783</v>
      </c>
      <c r="F53" s="57">
        <v>0.32777777777777778</v>
      </c>
      <c r="G53" s="9">
        <f>IF(ISBLANK(F53),"",F54-F53)</f>
        <v>5.1863425925925966E-2</v>
      </c>
      <c r="H53" s="9">
        <f>IF(ISBLANK(F53),"",ABS(G53-D53))</f>
        <v>2.1990740740737008E-4</v>
      </c>
      <c r="I53" s="8" t="str">
        <f>IF(ISBLANK(F53), "", IF(G53-D53&gt;0, "Over", "Under"))</f>
        <v>Under</v>
      </c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8" t="s">
        <v>4</v>
      </c>
      <c r="B54" s="8" t="s">
        <v>15</v>
      </c>
      <c r="C54" s="8" t="s">
        <v>75</v>
      </c>
      <c r="D54" s="9">
        <v>4.7222222222222221E-2</v>
      </c>
      <c r="E54" s="57">
        <f>E55-D54</f>
        <v>0.37986111111111115</v>
      </c>
      <c r="F54" s="57">
        <v>0.37964120370370374</v>
      </c>
      <c r="G54" s="9">
        <f t="shared" ref="G54:G57" si="18">IF(ISBLANK(F54),"",F55-F54)</f>
        <v>4.924768518518513E-2</v>
      </c>
      <c r="H54" s="9">
        <f t="shared" ref="H54:H57" si="19">IF(ISBLANK(F54),"",ABS(G54-D54))</f>
        <v>2.0254629629629095E-3</v>
      </c>
      <c r="I54" s="8" t="str">
        <f t="shared" ref="I54:I58" si="20">IF(ISBLANK(F54), "", IF(G54-D54&gt;0, "Over", "Under"))</f>
        <v>Over</v>
      </c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8" t="s">
        <v>6</v>
      </c>
      <c r="B55" s="8" t="s">
        <v>15</v>
      </c>
      <c r="C55" s="8" t="s">
        <v>76</v>
      </c>
      <c r="D55" s="9">
        <v>6.25E-2</v>
      </c>
      <c r="E55" s="57">
        <f>E56-D55</f>
        <v>0.42708333333333337</v>
      </c>
      <c r="F55" s="57">
        <v>0.42888888888888888</v>
      </c>
      <c r="G55" s="9">
        <f t="shared" si="18"/>
        <v>5.4467592592592595E-2</v>
      </c>
      <c r="H55" s="9">
        <f t="shared" si="19"/>
        <v>8.0324074074074048E-3</v>
      </c>
      <c r="I55" s="8" t="str">
        <f t="shared" si="20"/>
        <v>Under</v>
      </c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8" t="s">
        <v>8</v>
      </c>
      <c r="B56" s="8" t="s">
        <v>15</v>
      </c>
      <c r="C56" s="8" t="s">
        <v>77</v>
      </c>
      <c r="D56" s="9">
        <v>3.2638888888888891E-2</v>
      </c>
      <c r="E56" s="57">
        <f>E57-D56</f>
        <v>0.48958333333333337</v>
      </c>
      <c r="F56" s="57">
        <v>0.48335648148148147</v>
      </c>
      <c r="G56" s="9">
        <f t="shared" si="18"/>
        <v>3.1238425925925961E-2</v>
      </c>
      <c r="H56" s="9">
        <f t="shared" si="19"/>
        <v>1.4004629629629298E-3</v>
      </c>
      <c r="I56" s="8" t="str">
        <f t="shared" si="20"/>
        <v>Under</v>
      </c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31" t="s">
        <v>10</v>
      </c>
      <c r="B57" s="31" t="s">
        <v>15</v>
      </c>
      <c r="C57" s="8" t="s">
        <v>78</v>
      </c>
      <c r="D57" s="9">
        <v>6.1111111111111116E-2</v>
      </c>
      <c r="E57" s="57">
        <f>E58-D57</f>
        <v>0.52222222222222225</v>
      </c>
      <c r="F57" s="57">
        <v>0.51459490740740743</v>
      </c>
      <c r="G57" s="9">
        <f t="shared" si="18"/>
        <v>5.3692129629629659E-2</v>
      </c>
      <c r="H57" s="9">
        <f t="shared" si="19"/>
        <v>7.418981481481457E-3</v>
      </c>
      <c r="I57" s="8" t="str">
        <f t="shared" si="20"/>
        <v>Under</v>
      </c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7">
        <f>SUM(D53:D57)</f>
        <v>0.25555555555555554</v>
      </c>
      <c r="E58" s="58">
        <v>0.58333333333333337</v>
      </c>
      <c r="F58" s="58">
        <v>0.56828703703703709</v>
      </c>
      <c r="G58" s="7">
        <f>SUM(G53:G57)</f>
        <v>0.24050925925925931</v>
      </c>
      <c r="H58" s="7">
        <f>IF(ISBLANK(G58),"",ABS(G58-D58))</f>
        <v>1.5046296296296224E-2</v>
      </c>
      <c r="I58" s="6" t="str">
        <f t="shared" si="20"/>
        <v>Under</v>
      </c>
      <c r="J58" s="7">
        <f>IF(A52="Team",H58,"")</f>
        <v>1.5046296296296224E-2</v>
      </c>
      <c r="K58" s="12">
        <f>RANK(J58,J:J,1)</f>
        <v>10</v>
      </c>
      <c r="L58" s="7" t="str">
        <f>IF($B52="MIX",J58,"")</f>
        <v/>
      </c>
      <c r="M58" s="12" t="str">
        <f>IF($B52="MIX",RANK(L58,L:L,1),"")</f>
        <v/>
      </c>
      <c r="N58" s="7" t="str">
        <f>IF($B52="F",J58,"")</f>
        <v/>
      </c>
      <c r="O58" s="12" t="str">
        <f>IF($B52="F",RANK(N58,N:N,1),"")</f>
        <v/>
      </c>
      <c r="P58" s="7">
        <f>IF($B52="M",J58,"")</f>
        <v>1.5046296296296224E-2</v>
      </c>
      <c r="Q58" s="12">
        <f>IF($B52="M",RANK(P58,P:P,1),"")</f>
        <v>2</v>
      </c>
    </row>
    <row r="59" spans="1:17" x14ac:dyDescent="0.2">
      <c r="A59" s="1"/>
      <c r="B59" s="1"/>
      <c r="C59" s="1"/>
      <c r="D59" s="1"/>
      <c r="E59" s="53"/>
      <c r="F59" s="5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6" t="s">
        <v>13</v>
      </c>
      <c r="B60" s="6" t="s">
        <v>16</v>
      </c>
      <c r="C60" s="6" t="s">
        <v>79</v>
      </c>
      <c r="D60" s="29"/>
      <c r="E60" s="55"/>
      <c r="F60" s="56"/>
      <c r="G60" s="29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8" t="s">
        <v>2</v>
      </c>
      <c r="B61" s="8" t="s">
        <v>14</v>
      </c>
      <c r="C61" s="8" t="s">
        <v>80</v>
      </c>
      <c r="D61" s="9">
        <v>4.8611111111111112E-2</v>
      </c>
      <c r="E61" s="57">
        <f>E62-D61</f>
        <v>0.32013888888888897</v>
      </c>
      <c r="F61" s="57">
        <v>0.31944444444444448</v>
      </c>
      <c r="G61" s="9">
        <f>IF(ISBLANK(F61),"",F62-F61)</f>
        <v>5.1388888888888873E-2</v>
      </c>
      <c r="H61" s="9">
        <f>IF(ISBLANK(F61),"",ABS(G61-D61))</f>
        <v>2.777777777777761E-3</v>
      </c>
      <c r="I61" s="8" t="str">
        <f>IF(ISBLANK(F61), "", IF(G61-D61&gt;0, "Over", "Under"))</f>
        <v>Over</v>
      </c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8" t="s">
        <v>4</v>
      </c>
      <c r="B62" s="8" t="s">
        <v>15</v>
      </c>
      <c r="C62" s="8" t="s">
        <v>81</v>
      </c>
      <c r="D62" s="9">
        <v>4.9999999999999996E-2</v>
      </c>
      <c r="E62" s="57">
        <f>E63-D62</f>
        <v>0.36875000000000008</v>
      </c>
      <c r="F62" s="57">
        <v>0.37083333333333335</v>
      </c>
      <c r="G62" s="9">
        <f t="shared" ref="G62:G65" si="21">IF(ISBLANK(F62),"",F63-F62)</f>
        <v>4.0277777777777801E-2</v>
      </c>
      <c r="H62" s="9">
        <f t="shared" ref="H62:H65" si="22">IF(ISBLANK(F62),"",ABS(G62-D62))</f>
        <v>9.7222222222221946E-3</v>
      </c>
      <c r="I62" s="8" t="str">
        <f t="shared" ref="I62:I66" si="23">IF(ISBLANK(F62), "", IF(G62-D62&gt;0, "Over", "Under"))</f>
        <v>Under</v>
      </c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8" t="s">
        <v>6</v>
      </c>
      <c r="B63" s="8" t="s">
        <v>15</v>
      </c>
      <c r="C63" s="8" t="s">
        <v>82</v>
      </c>
      <c r="D63" s="9">
        <v>6.0416666666666667E-2</v>
      </c>
      <c r="E63" s="57">
        <f>E64-D63</f>
        <v>0.41875000000000007</v>
      </c>
      <c r="F63" s="57">
        <v>0.41111111111111115</v>
      </c>
      <c r="G63" s="9">
        <f t="shared" si="21"/>
        <v>5.4166666666666585E-2</v>
      </c>
      <c r="H63" s="9">
        <f t="shared" si="22"/>
        <v>6.2500000000000819E-3</v>
      </c>
      <c r="I63" s="8" t="str">
        <f t="shared" si="23"/>
        <v>Under</v>
      </c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8" t="s">
        <v>8</v>
      </c>
      <c r="B64" s="8" t="s">
        <v>15</v>
      </c>
      <c r="C64" s="8" t="s">
        <v>83</v>
      </c>
      <c r="D64" s="9">
        <v>3.8194444444444441E-2</v>
      </c>
      <c r="E64" s="57">
        <f>E65-D64</f>
        <v>0.47916666666666674</v>
      </c>
      <c r="F64" s="57">
        <v>0.46527777777777773</v>
      </c>
      <c r="G64" s="9">
        <f t="shared" si="21"/>
        <v>3.8194444444444475E-2</v>
      </c>
      <c r="H64" s="9">
        <f t="shared" si="22"/>
        <v>3.4694469519536142E-17</v>
      </c>
      <c r="I64" s="8" t="str">
        <f t="shared" si="23"/>
        <v>Over</v>
      </c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31" t="s">
        <v>10</v>
      </c>
      <c r="B65" s="31" t="s">
        <v>14</v>
      </c>
      <c r="C65" s="8" t="s">
        <v>84</v>
      </c>
      <c r="D65" s="9">
        <v>6.5972222222222224E-2</v>
      </c>
      <c r="E65" s="57">
        <f>E66-D65</f>
        <v>0.51736111111111116</v>
      </c>
      <c r="F65" s="57">
        <v>0.50347222222222221</v>
      </c>
      <c r="G65" s="9">
        <f t="shared" si="21"/>
        <v>6.7361111111111094E-2</v>
      </c>
      <c r="H65" s="9">
        <f t="shared" si="22"/>
        <v>1.3888888888888701E-3</v>
      </c>
      <c r="I65" s="8" t="str">
        <f t="shared" si="23"/>
        <v>Over</v>
      </c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1"/>
      <c r="C66" s="1"/>
      <c r="D66" s="7">
        <f>SUM(D61:D65)</f>
        <v>0.26319444444444445</v>
      </c>
      <c r="E66" s="58">
        <v>0.58333333333333337</v>
      </c>
      <c r="F66" s="58">
        <v>0.5708333333333333</v>
      </c>
      <c r="G66" s="7">
        <f>SUM(G61:G65)</f>
        <v>0.25138888888888883</v>
      </c>
      <c r="H66" s="7">
        <f>IF(ISBLANK(G66),"",ABS(G66-D66))</f>
        <v>1.1805555555555625E-2</v>
      </c>
      <c r="I66" s="6" t="str">
        <f t="shared" si="23"/>
        <v>Under</v>
      </c>
      <c r="J66" s="7">
        <f>IF(A60="Team",H66,"")</f>
        <v>1.1805555555555625E-2</v>
      </c>
      <c r="K66" s="12">
        <f>RANK(J66,J:J,1)</f>
        <v>8</v>
      </c>
      <c r="L66" s="7">
        <f>IF($B60="MIX",J66,"")</f>
        <v>1.1805555555555625E-2</v>
      </c>
      <c r="M66" s="12">
        <f>IF($B60="MIX",RANK(L66,L:L,1),"")</f>
        <v>5</v>
      </c>
      <c r="N66" s="7" t="str">
        <f>IF($B60="F",J66,"")</f>
        <v/>
      </c>
      <c r="O66" s="12" t="str">
        <f>IF($B60="F",RANK(N66,N:N,1),"")</f>
        <v/>
      </c>
      <c r="P66" s="7" t="str">
        <f>IF($B60="M",J66,"")</f>
        <v/>
      </c>
      <c r="Q66" s="12" t="str">
        <f>IF($B60="M",RANK(P66,P:P,1),"")</f>
        <v/>
      </c>
    </row>
    <row r="67" spans="1:17" x14ac:dyDescent="0.2">
      <c r="A67" s="1"/>
      <c r="B67" s="1"/>
      <c r="C67" s="1"/>
      <c r="D67" s="1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6" t="s">
        <v>13</v>
      </c>
      <c r="B68" s="6" t="s">
        <v>16</v>
      </c>
      <c r="C68" s="6" t="s">
        <v>85</v>
      </c>
      <c r="D68" s="29"/>
      <c r="E68" s="55"/>
      <c r="F68" s="56"/>
      <c r="G68" s="29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8" t="s">
        <v>2</v>
      </c>
      <c r="B69" s="8" t="s">
        <v>14</v>
      </c>
      <c r="C69" s="8" t="s">
        <v>86</v>
      </c>
      <c r="D69" s="9">
        <v>5.1388888888888894E-2</v>
      </c>
      <c r="E69" s="57">
        <f>E70-D69</f>
        <v>0.33990740740740744</v>
      </c>
      <c r="F69" s="57">
        <v>0.33680555555555558</v>
      </c>
      <c r="G69" s="9">
        <f>IF(ISBLANK(F69),"",F70-F69)</f>
        <v>5.1238425925925923E-2</v>
      </c>
      <c r="H69" s="9">
        <f>IF(ISBLANK(F69),"",ABS(G69-D69))</f>
        <v>1.5046296296297029E-4</v>
      </c>
      <c r="I69" s="8" t="str">
        <f>IF(ISBLANK(F69), "", IF(G69-D69&gt;0, "Over", "Under"))</f>
        <v>Under</v>
      </c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8" t="s">
        <v>4</v>
      </c>
      <c r="B70" s="8" t="s">
        <v>14</v>
      </c>
      <c r="C70" s="8" t="s">
        <v>87</v>
      </c>
      <c r="D70" s="9">
        <v>3.8194444444444441E-2</v>
      </c>
      <c r="E70" s="57">
        <f>E71-D70</f>
        <v>0.39129629629629631</v>
      </c>
      <c r="F70" s="57">
        <v>0.3880439814814815</v>
      </c>
      <c r="G70" s="9">
        <f t="shared" ref="G70:G73" si="24">IF(ISBLANK(F70),"",F71-F70)</f>
        <v>3.7627314814814794E-2</v>
      </c>
      <c r="H70" s="9">
        <f t="shared" ref="H70:H73" si="25">IF(ISBLANK(F70),"",ABS(G70-D70))</f>
        <v>5.6712962962964658E-4</v>
      </c>
      <c r="I70" s="8" t="str">
        <f t="shared" ref="I70:I74" si="26">IF(ISBLANK(F70), "", IF(G70-D70&gt;0, "Over", "Under"))</f>
        <v>Under</v>
      </c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8" t="s">
        <v>6</v>
      </c>
      <c r="B71" s="8" t="s">
        <v>15</v>
      </c>
      <c r="C71" s="8" t="s">
        <v>88</v>
      </c>
      <c r="D71" s="9">
        <v>5.8703703703703702E-2</v>
      </c>
      <c r="E71" s="57">
        <f>E72-D71</f>
        <v>0.42949074074074073</v>
      </c>
      <c r="F71" s="57">
        <v>0.4256712962962963</v>
      </c>
      <c r="G71" s="9">
        <f t="shared" si="24"/>
        <v>5.6238425925925928E-2</v>
      </c>
      <c r="H71" s="9">
        <f t="shared" si="25"/>
        <v>2.4652777777777746E-3</v>
      </c>
      <c r="I71" s="8" t="str">
        <f t="shared" si="26"/>
        <v>Under</v>
      </c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8" t="s">
        <v>8</v>
      </c>
      <c r="B72" s="8" t="s">
        <v>15</v>
      </c>
      <c r="C72" s="8" t="s">
        <v>89</v>
      </c>
      <c r="D72" s="9">
        <v>4.1666666666666664E-2</v>
      </c>
      <c r="E72" s="57">
        <f>E73-D72</f>
        <v>0.48819444444444443</v>
      </c>
      <c r="F72" s="57">
        <v>0.48190972222222223</v>
      </c>
      <c r="G72" s="9">
        <f t="shared" si="24"/>
        <v>3.7916666666666654E-2</v>
      </c>
      <c r="H72" s="9">
        <f t="shared" si="25"/>
        <v>3.7500000000000103E-3</v>
      </c>
      <c r="I72" s="8" t="str">
        <f t="shared" si="26"/>
        <v>Under</v>
      </c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31" t="s">
        <v>10</v>
      </c>
      <c r="B73" s="31" t="s">
        <v>15</v>
      </c>
      <c r="C73" s="8" t="s">
        <v>90</v>
      </c>
      <c r="D73" s="9">
        <v>5.347222222222222E-2</v>
      </c>
      <c r="E73" s="57">
        <f>E74-D73</f>
        <v>0.52986111111111112</v>
      </c>
      <c r="F73" s="57">
        <v>0.51982638888888888</v>
      </c>
      <c r="G73" s="9">
        <f t="shared" si="24"/>
        <v>5.3634259259259243E-2</v>
      </c>
      <c r="H73" s="9">
        <f t="shared" si="25"/>
        <v>1.6203703703702305E-4</v>
      </c>
      <c r="I73" s="8" t="str">
        <f t="shared" si="26"/>
        <v>Over</v>
      </c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7">
        <f>SUM(D69:D73)</f>
        <v>0.24342592592592593</v>
      </c>
      <c r="E74" s="58">
        <v>0.58333333333333337</v>
      </c>
      <c r="F74" s="58">
        <v>0.57346064814814812</v>
      </c>
      <c r="G74" s="7">
        <f>SUM(G69:G73)</f>
        <v>0.23665509259259254</v>
      </c>
      <c r="H74" s="7">
        <f>IF(ISBLANK(G74),"",ABS(G74-D74))</f>
        <v>6.7708333333333925E-3</v>
      </c>
      <c r="I74" s="6" t="str">
        <f t="shared" si="26"/>
        <v>Under</v>
      </c>
      <c r="J74" s="7">
        <f>IF(A68="Team",H74,"")</f>
        <v>6.7708333333333925E-3</v>
      </c>
      <c r="K74" s="12">
        <f>RANK(J74,J:J,1)</f>
        <v>4</v>
      </c>
      <c r="L74" s="7">
        <f>IF($B68="MIX",J74,"")</f>
        <v>6.7708333333333925E-3</v>
      </c>
      <c r="M74" s="12">
        <f>IF($B68="MIX",RANK(L74,L:L,1),"")</f>
        <v>3</v>
      </c>
      <c r="N74" s="7" t="str">
        <f>IF($B68="F",J74,"")</f>
        <v/>
      </c>
      <c r="O74" s="12" t="str">
        <f>IF($B68="F",RANK(N74,N:N,1),"")</f>
        <v/>
      </c>
      <c r="P74" s="7" t="str">
        <f>IF($B68="M",J74,"")</f>
        <v/>
      </c>
      <c r="Q74" s="12" t="str">
        <f>IF($B68="M",RANK(P74,P:P,1),"")</f>
        <v/>
      </c>
    </row>
    <row r="75" spans="1:17" x14ac:dyDescent="0.2">
      <c r="A75" s="1"/>
      <c r="B75" s="1"/>
      <c r="C75" s="1"/>
      <c r="D75" s="1"/>
      <c r="E75" s="53"/>
      <c r="F75" s="5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6" t="s">
        <v>13</v>
      </c>
      <c r="B76" s="6" t="s">
        <v>14</v>
      </c>
      <c r="C76" s="6" t="s">
        <v>91</v>
      </c>
      <c r="D76" s="29"/>
      <c r="E76" s="55"/>
      <c r="F76" s="56"/>
      <c r="G76" s="29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A77" s="8" t="s">
        <v>2</v>
      </c>
      <c r="B77" s="8" t="s">
        <v>14</v>
      </c>
      <c r="C77" s="8" t="s">
        <v>92</v>
      </c>
      <c r="D77" s="9">
        <v>7.0833333333333331E-2</v>
      </c>
      <c r="E77" s="57">
        <f>E78-D77</f>
        <v>0.25902777777777786</v>
      </c>
      <c r="F77" s="57">
        <v>0.26041666666666669</v>
      </c>
      <c r="G77" s="9">
        <f>IF(ISBLANK(F77),"",F78-F77)</f>
        <v>6.8749999999999978E-2</v>
      </c>
      <c r="H77" s="9">
        <f>IF(ISBLANK(F77),"",ABS(G77-D77))</f>
        <v>2.0833333333333537E-3</v>
      </c>
      <c r="I77" s="8" t="str">
        <f>IF(ISBLANK(F77), "", IF(G77-D77&gt;0, "Over", "Under"))</f>
        <v>Under</v>
      </c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8" t="s">
        <v>4</v>
      </c>
      <c r="B78" s="8" t="s">
        <v>14</v>
      </c>
      <c r="C78" s="8" t="s">
        <v>93</v>
      </c>
      <c r="D78" s="9">
        <v>6.25E-2</v>
      </c>
      <c r="E78" s="57">
        <f>E79-D78</f>
        <v>0.32986111111111116</v>
      </c>
      <c r="F78" s="57">
        <v>0.32916666666666666</v>
      </c>
      <c r="G78" s="9">
        <f t="shared" ref="G78:G81" si="27">IF(ISBLANK(F78),"",F79-F78)</f>
        <v>5.6250000000000022E-2</v>
      </c>
      <c r="H78" s="9">
        <f t="shared" ref="H78:H81" si="28">IF(ISBLANK(F78),"",ABS(G78-D78))</f>
        <v>6.2499999999999778E-3</v>
      </c>
      <c r="I78" s="8" t="str">
        <f t="shared" ref="I78:I82" si="29">IF(ISBLANK(F78), "", IF(G78-D78&gt;0, "Over", "Under"))</f>
        <v>Under</v>
      </c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8" t="s">
        <v>6</v>
      </c>
      <c r="B79" s="8" t="s">
        <v>14</v>
      </c>
      <c r="C79" s="8" t="s">
        <v>94</v>
      </c>
      <c r="D79" s="9">
        <v>7.6388888888888895E-2</v>
      </c>
      <c r="E79" s="57">
        <f>E80-D79</f>
        <v>0.39236111111111116</v>
      </c>
      <c r="F79" s="57">
        <v>0.38541666666666669</v>
      </c>
      <c r="G79" s="9">
        <f t="shared" si="27"/>
        <v>7.8472222222222165E-2</v>
      </c>
      <c r="H79" s="9">
        <f t="shared" si="28"/>
        <v>2.0833333333332704E-3</v>
      </c>
      <c r="I79" s="8" t="str">
        <f t="shared" si="29"/>
        <v>Over</v>
      </c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8" t="s">
        <v>8</v>
      </c>
      <c r="B80" s="8" t="s">
        <v>14</v>
      </c>
      <c r="C80" s="8" t="s">
        <v>95</v>
      </c>
      <c r="D80" s="9">
        <v>4.1666666666666664E-2</v>
      </c>
      <c r="E80" s="57">
        <f>E81-D80</f>
        <v>0.46875000000000006</v>
      </c>
      <c r="F80" s="57">
        <v>0.46388888888888885</v>
      </c>
      <c r="G80" s="9">
        <f t="shared" si="27"/>
        <v>3.7500000000000033E-2</v>
      </c>
      <c r="H80" s="9">
        <f t="shared" si="28"/>
        <v>4.166666666666631E-3</v>
      </c>
      <c r="I80" s="8" t="str">
        <f t="shared" si="29"/>
        <v>Under</v>
      </c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31" t="s">
        <v>10</v>
      </c>
      <c r="B81" s="31" t="s">
        <v>14</v>
      </c>
      <c r="C81" s="8" t="s">
        <v>96</v>
      </c>
      <c r="D81" s="9">
        <v>7.2916666666666671E-2</v>
      </c>
      <c r="E81" s="57">
        <f>E82-D81</f>
        <v>0.51041666666666674</v>
      </c>
      <c r="F81" s="57">
        <v>0.50138888888888888</v>
      </c>
      <c r="G81" s="9">
        <f t="shared" si="27"/>
        <v>7.089120370370372E-2</v>
      </c>
      <c r="H81" s="9">
        <f t="shared" si="28"/>
        <v>2.0254629629629511E-3</v>
      </c>
      <c r="I81" s="8" t="str">
        <f t="shared" si="29"/>
        <v>Under</v>
      </c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7">
        <f>SUM(D77:D81)</f>
        <v>0.32430555555555557</v>
      </c>
      <c r="E82" s="58">
        <v>0.58333333333333337</v>
      </c>
      <c r="F82" s="58">
        <v>0.5722800925925926</v>
      </c>
      <c r="G82" s="7">
        <f>SUM(G77:G81)</f>
        <v>0.31186342592592592</v>
      </c>
      <c r="H82" s="7">
        <f>IF(ISBLANK(G82),"",ABS(G82-D82))</f>
        <v>1.244212962962965E-2</v>
      </c>
      <c r="I82" s="6" t="str">
        <f t="shared" si="29"/>
        <v>Under</v>
      </c>
      <c r="J82" s="7">
        <f>IF(A76="Team",H82,"")</f>
        <v>1.244212962962965E-2</v>
      </c>
      <c r="K82" s="12">
        <f>RANK(J82,J:J,1)</f>
        <v>9</v>
      </c>
      <c r="L82" s="7" t="str">
        <f>IF($B76="MIX",J82,"")</f>
        <v/>
      </c>
      <c r="M82" s="12" t="str">
        <f>IF($B76="MIX",RANK(L82,L:L,1),"")</f>
        <v/>
      </c>
      <c r="N82" s="7">
        <f>IF($B76="F",J82,"")</f>
        <v>1.244212962962965E-2</v>
      </c>
      <c r="O82" s="12">
        <f>IF($B76="F",RANK(N82,N:N,1),"")</f>
        <v>3</v>
      </c>
      <c r="P82" s="7" t="str">
        <f>IF($B76="M",J82,"")</f>
        <v/>
      </c>
      <c r="Q82" s="12" t="str">
        <f>IF($B76="M",RANK(P82,P:P,1),"")</f>
        <v/>
      </c>
    </row>
    <row r="83" spans="1:17" x14ac:dyDescent="0.2">
      <c r="A83" s="1"/>
      <c r="B83" s="1"/>
      <c r="C83" s="1"/>
      <c r="D83" s="1"/>
      <c r="E83" s="53"/>
      <c r="F83" s="5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6" t="s">
        <v>13</v>
      </c>
      <c r="B84" s="6" t="s">
        <v>16</v>
      </c>
      <c r="C84" s="6" t="s">
        <v>97</v>
      </c>
      <c r="D84" s="29"/>
      <c r="E84" s="55"/>
      <c r="F84" s="56"/>
      <c r="G84" s="29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">
      <c r="A85" s="8" t="s">
        <v>2</v>
      </c>
      <c r="B85" s="8" t="s">
        <v>15</v>
      </c>
      <c r="C85" s="8" t="s">
        <v>25</v>
      </c>
      <c r="D85" s="9">
        <v>4.1666666666666664E-2</v>
      </c>
      <c r="E85" s="57">
        <f>E86-D85</f>
        <v>0.36979166666666663</v>
      </c>
      <c r="F85" s="57">
        <v>0.36921296296296297</v>
      </c>
      <c r="G85" s="9">
        <f>IF(ISBLANK(F85),"",F86-F85)</f>
        <v>4.1782407407407407E-2</v>
      </c>
      <c r="H85" s="9">
        <f>IF(ISBLANK(F85),"",ABS(G85-D85))</f>
        <v>1.1574074074074264E-4</v>
      </c>
      <c r="I85" s="8" t="str">
        <f>IF(ISBLANK(F85), "", IF(G85-D85&gt;0, "Over", "Under"))</f>
        <v>Over</v>
      </c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8" t="s">
        <v>4</v>
      </c>
      <c r="B86" s="8" t="s">
        <v>14</v>
      </c>
      <c r="C86" s="8" t="s">
        <v>98</v>
      </c>
      <c r="D86" s="9">
        <v>4.1666666666666664E-2</v>
      </c>
      <c r="E86" s="57">
        <f>E87-D86</f>
        <v>0.41145833333333331</v>
      </c>
      <c r="F86" s="57">
        <v>0.41099537037037037</v>
      </c>
      <c r="G86" s="9">
        <f t="shared" ref="G86:G89" si="30">IF(ISBLANK(F86),"",F87-F86)</f>
        <v>4.1192129629629592E-2</v>
      </c>
      <c r="H86" s="9">
        <f t="shared" ref="H86:H89" si="31">IF(ISBLANK(F86),"",ABS(G86-D86))</f>
        <v>4.745370370370719E-4</v>
      </c>
      <c r="I86" s="8" t="str">
        <f t="shared" ref="I86:I90" si="32">IF(ISBLANK(F86), "", IF(G86-D86&gt;0, "Over", "Under"))</f>
        <v>Under</v>
      </c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8" t="s">
        <v>6</v>
      </c>
      <c r="B87" s="8" t="s">
        <v>14</v>
      </c>
      <c r="C87" s="8" t="s">
        <v>99</v>
      </c>
      <c r="D87" s="9">
        <v>4.3750000000000004E-2</v>
      </c>
      <c r="E87" s="57">
        <f>E88-D87</f>
        <v>0.453125</v>
      </c>
      <c r="F87" s="57">
        <v>0.45218749999999996</v>
      </c>
      <c r="G87" s="9">
        <f t="shared" si="30"/>
        <v>4.3807870370370372E-2</v>
      </c>
      <c r="H87" s="9">
        <f t="shared" si="31"/>
        <v>5.7870370370367852E-5</v>
      </c>
      <c r="I87" s="8" t="str">
        <f t="shared" si="32"/>
        <v>Over</v>
      </c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8" t="s">
        <v>8</v>
      </c>
      <c r="B88" s="8" t="s">
        <v>15</v>
      </c>
      <c r="C88" s="8" t="s">
        <v>100</v>
      </c>
      <c r="D88" s="9">
        <v>3.784722222222222E-2</v>
      </c>
      <c r="E88" s="57">
        <f>E89-D88</f>
        <v>0.49687500000000001</v>
      </c>
      <c r="F88" s="57">
        <v>0.49599537037037034</v>
      </c>
      <c r="G88" s="9">
        <f t="shared" si="30"/>
        <v>3.3564814814814881E-2</v>
      </c>
      <c r="H88" s="9">
        <f t="shared" si="31"/>
        <v>4.282407407407339E-3</v>
      </c>
      <c r="I88" s="8" t="str">
        <f t="shared" si="32"/>
        <v>Under</v>
      </c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31" t="s">
        <v>10</v>
      </c>
      <c r="B89" s="31" t="s">
        <v>15</v>
      </c>
      <c r="C89" s="8" t="s">
        <v>26</v>
      </c>
      <c r="D89" s="9">
        <v>4.8611111111111112E-2</v>
      </c>
      <c r="E89" s="57">
        <f>E90-D89</f>
        <v>0.53472222222222221</v>
      </c>
      <c r="F89" s="57">
        <v>0.52956018518518522</v>
      </c>
      <c r="G89" s="9">
        <f t="shared" si="30"/>
        <v>4.8854166666666643E-2</v>
      </c>
      <c r="H89" s="9">
        <f t="shared" si="31"/>
        <v>2.430555555555311E-4</v>
      </c>
      <c r="I89" s="8" t="str">
        <f t="shared" si="32"/>
        <v>Over</v>
      </c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7">
        <f>SUM(D85:D89)</f>
        <v>0.21354166666666666</v>
      </c>
      <c r="E90" s="58">
        <v>0.58333333333333337</v>
      </c>
      <c r="F90" s="58">
        <v>0.57841435185185186</v>
      </c>
      <c r="G90" s="7">
        <f>SUM(G85:G89)</f>
        <v>0.2092013888888889</v>
      </c>
      <c r="H90" s="7">
        <f>IF(ISBLANK(G90),"",ABS(G90-D90))</f>
        <v>4.3402777777777624E-3</v>
      </c>
      <c r="I90" s="6" t="str">
        <f t="shared" si="32"/>
        <v>Under</v>
      </c>
      <c r="J90" s="7">
        <f>IF(A84="Team",H90,"")</f>
        <v>4.3402777777777624E-3</v>
      </c>
      <c r="K90" s="12">
        <f>RANK(J90,J:J,1)</f>
        <v>3</v>
      </c>
      <c r="L90" s="7">
        <f>IF($B84="MIX",J90,"")</f>
        <v>4.3402777777777624E-3</v>
      </c>
      <c r="M90" s="12">
        <f>IF($B84="MIX",RANK(L90,L:L,1),"")</f>
        <v>2</v>
      </c>
      <c r="N90" s="7" t="str">
        <f>IF($B84="F",J90,"")</f>
        <v/>
      </c>
      <c r="O90" s="12" t="str">
        <f>IF($B84="F",RANK(N90,N:N,1),"")</f>
        <v/>
      </c>
      <c r="P90" s="7" t="str">
        <f>IF($B84="M",J90,"")</f>
        <v/>
      </c>
      <c r="Q90" s="12" t="str">
        <f>IF($B84="M",RANK(P90,P:P,1),"")</f>
        <v/>
      </c>
    </row>
  </sheetData>
  <mergeCells count="5">
    <mergeCell ref="J2:K2"/>
    <mergeCell ref="L2:M2"/>
    <mergeCell ref="N2:O2"/>
    <mergeCell ref="P2:Q2"/>
    <mergeCell ref="H3:I3"/>
  </mergeCells>
  <conditionalFormatting sqref="I1:I2 I4:I1048576">
    <cfRule type="cellIs" dxfId="4" priority="88" operator="equal">
      <formula>"Under"</formula>
    </cfRule>
    <cfRule type="cellIs" dxfId="3" priority="89" operator="equal">
      <formula>"Over"</formula>
    </cfRule>
  </conditionalFormatting>
  <conditionalFormatting sqref="J1:Q1048576">
    <cfRule type="cellIs" dxfId="2" priority="85" operator="equal">
      <formula>3</formula>
    </cfRule>
    <cfRule type="cellIs" dxfId="1" priority="86" operator="equal">
      <formula>2</formula>
    </cfRule>
    <cfRule type="cellIs" dxfId="0" priority="87" operator="equal">
      <formula>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C0E28-58F2-B043-A6F2-7A27FF35DF52}">
  <dimension ref="A1:L19"/>
  <sheetViews>
    <sheetView zoomScaleNormal="100" workbookViewId="0">
      <selection activeCell="K14" sqref="G1:L14"/>
    </sheetView>
  </sheetViews>
  <sheetFormatPr baseColWidth="10" defaultRowHeight="16" x14ac:dyDescent="0.2"/>
  <cols>
    <col min="1" max="1" width="13.33203125" customWidth="1"/>
    <col min="2" max="2" width="13.83203125" bestFit="1" customWidth="1"/>
    <col min="3" max="3" width="42.5" customWidth="1"/>
    <col min="4" max="4" width="26.83203125" customWidth="1"/>
    <col min="5" max="5" width="15.83203125" bestFit="1" customWidth="1"/>
    <col min="6" max="6" width="15.83203125" customWidth="1"/>
    <col min="7" max="7" width="13.33203125" customWidth="1"/>
    <col min="8" max="8" width="13.83203125" bestFit="1" customWidth="1"/>
    <col min="9" max="9" width="42.5" customWidth="1"/>
    <col min="10" max="10" width="26.83203125" customWidth="1"/>
    <col min="11" max="11" width="15.83203125" bestFit="1" customWidth="1"/>
  </cols>
  <sheetData>
    <row r="1" spans="1:12" s="14" customFormat="1" ht="38" customHeight="1" x14ac:dyDescent="0.2">
      <c r="A1" s="38" t="s">
        <v>40</v>
      </c>
      <c r="B1" s="38"/>
      <c r="C1" s="38"/>
      <c r="D1" s="38"/>
      <c r="G1" s="38" t="s">
        <v>44</v>
      </c>
      <c r="H1" s="38"/>
      <c r="I1" s="38"/>
      <c r="J1" s="38"/>
      <c r="K1" s="38"/>
    </row>
    <row r="2" spans="1:12" s="14" customFormat="1" ht="34" customHeight="1" x14ac:dyDescent="0.2">
      <c r="A2" s="40" t="s">
        <v>1</v>
      </c>
      <c r="B2" s="40"/>
      <c r="C2" s="19"/>
      <c r="D2" s="15"/>
      <c r="E2" s="15"/>
      <c r="F2" s="15"/>
      <c r="G2" s="40" t="s">
        <v>1</v>
      </c>
      <c r="H2" s="40"/>
      <c r="I2" s="19"/>
      <c r="J2" s="15"/>
      <c r="K2" s="15"/>
    </row>
    <row r="3" spans="1:12" s="14" customFormat="1" ht="34" customHeight="1" x14ac:dyDescent="0.2">
      <c r="A3" s="40" t="s">
        <v>37</v>
      </c>
      <c r="B3" s="40"/>
      <c r="C3" s="19"/>
      <c r="D3" s="15"/>
      <c r="E3" s="15"/>
      <c r="F3" s="15"/>
      <c r="G3" s="40" t="s">
        <v>37</v>
      </c>
      <c r="H3" s="40"/>
      <c r="I3" s="19"/>
      <c r="J3" s="15"/>
      <c r="K3" s="15"/>
    </row>
    <row r="4" spans="1:12" s="14" customFormat="1" ht="34" customHeight="1" x14ac:dyDescent="0.2">
      <c r="A4" s="40" t="s">
        <v>39</v>
      </c>
      <c r="B4" s="40"/>
      <c r="C4" s="19"/>
      <c r="D4" s="15"/>
      <c r="E4" s="15"/>
      <c r="F4" s="15"/>
      <c r="G4" s="40" t="s">
        <v>39</v>
      </c>
      <c r="H4" s="40"/>
      <c r="I4" s="19"/>
      <c r="J4" s="15"/>
      <c r="K4" s="15"/>
    </row>
    <row r="5" spans="1:12" s="14" customFormat="1" ht="34" customHeight="1" x14ac:dyDescent="0.2">
      <c r="D5" s="15"/>
      <c r="E5" s="15"/>
      <c r="F5" s="15"/>
      <c r="J5" s="15"/>
      <c r="K5" s="15"/>
    </row>
    <row r="6" spans="1:12" s="14" customFormat="1" ht="38" customHeight="1" x14ac:dyDescent="0.2">
      <c r="B6" s="13" t="s">
        <v>35</v>
      </c>
      <c r="C6" s="14" t="s">
        <v>34</v>
      </c>
      <c r="D6" s="22" t="s">
        <v>36</v>
      </c>
      <c r="E6" s="22" t="s">
        <v>42</v>
      </c>
      <c r="F6" s="15"/>
      <c r="H6" s="13" t="s">
        <v>35</v>
      </c>
      <c r="I6" s="14" t="s">
        <v>34</v>
      </c>
      <c r="J6" s="22" t="s">
        <v>41</v>
      </c>
      <c r="K6" s="22" t="s">
        <v>42</v>
      </c>
    </row>
    <row r="7" spans="1:12" s="14" customFormat="1" ht="34" customHeight="1" x14ac:dyDescent="0.2">
      <c r="A7" s="24" t="s">
        <v>2</v>
      </c>
      <c r="B7" s="19"/>
      <c r="C7" s="19"/>
      <c r="D7" s="20"/>
      <c r="E7" s="27">
        <v>6.3888888888888884E-2</v>
      </c>
      <c r="F7" s="15"/>
      <c r="G7" s="24" t="s">
        <v>2</v>
      </c>
      <c r="H7" s="19"/>
      <c r="I7" s="19"/>
      <c r="J7" s="20"/>
      <c r="K7" s="28">
        <v>0.30902777777777779</v>
      </c>
    </row>
    <row r="8" spans="1:12" s="14" customFormat="1" ht="34" customHeight="1" x14ac:dyDescent="0.2">
      <c r="A8" s="24" t="s">
        <v>4</v>
      </c>
      <c r="B8" s="19"/>
      <c r="C8" s="19"/>
      <c r="D8" s="20"/>
      <c r="E8" s="27">
        <v>3.8194444444444441E-2</v>
      </c>
      <c r="F8" s="15"/>
      <c r="G8" s="24" t="s">
        <v>4</v>
      </c>
      <c r="H8" s="19"/>
      <c r="I8" s="19"/>
      <c r="J8" s="20"/>
      <c r="K8" s="28">
        <v>0.37736111111111109</v>
      </c>
    </row>
    <row r="9" spans="1:12" s="14" customFormat="1" ht="34" customHeight="1" x14ac:dyDescent="0.2">
      <c r="A9" s="24" t="s">
        <v>6</v>
      </c>
      <c r="B9" s="19"/>
      <c r="C9" s="19"/>
      <c r="D9" s="20"/>
      <c r="E9" s="27">
        <v>6.9444444444444434E-2</v>
      </c>
      <c r="F9" s="15"/>
      <c r="G9" s="24" t="s">
        <v>6</v>
      </c>
      <c r="H9" s="19"/>
      <c r="I9" s="19"/>
      <c r="J9" s="20"/>
      <c r="K9" s="28">
        <v>0.41084490740740742</v>
      </c>
    </row>
    <row r="10" spans="1:12" s="14" customFormat="1" ht="34" customHeight="1" x14ac:dyDescent="0.2">
      <c r="A10" s="24" t="s">
        <v>8</v>
      </c>
      <c r="B10" s="19"/>
      <c r="C10" s="19"/>
      <c r="D10" s="20"/>
      <c r="E10" s="27">
        <v>4.5138888888888888E-2</v>
      </c>
      <c r="F10" s="15"/>
      <c r="G10" s="24" t="s">
        <v>8</v>
      </c>
      <c r="H10" s="19"/>
      <c r="I10" s="19"/>
      <c r="J10" s="20"/>
      <c r="K10" s="28">
        <v>0.46697916666666667</v>
      </c>
    </row>
    <row r="11" spans="1:12" s="14" customFormat="1" ht="34" customHeight="1" x14ac:dyDescent="0.2">
      <c r="A11" s="25" t="s">
        <v>10</v>
      </c>
      <c r="B11" s="21"/>
      <c r="C11" s="19"/>
      <c r="D11" s="20"/>
      <c r="E11" s="27">
        <v>5.9027777777777783E-2</v>
      </c>
      <c r="F11" s="15"/>
      <c r="G11" s="25" t="s">
        <v>10</v>
      </c>
      <c r="H11" s="21"/>
      <c r="I11" s="19"/>
      <c r="J11" s="20"/>
      <c r="K11" s="28">
        <v>0.50181712962962965</v>
      </c>
    </row>
    <row r="12" spans="1:12" s="14" customFormat="1" ht="34" customHeight="1" x14ac:dyDescent="0.2">
      <c r="A12" s="17"/>
      <c r="E12" s="26"/>
      <c r="F12" s="15"/>
      <c r="G12" s="17"/>
      <c r="K12" s="26"/>
    </row>
    <row r="13" spans="1:12" s="14" customFormat="1" ht="34" customHeight="1" x14ac:dyDescent="0.2">
      <c r="A13" s="16"/>
      <c r="C13" s="19" t="s">
        <v>38</v>
      </c>
      <c r="D13" s="19"/>
      <c r="E13" s="27">
        <f>E11+E10+E9+E8+E7</f>
        <v>0.27569444444444446</v>
      </c>
      <c r="F13" s="15"/>
      <c r="G13" s="16"/>
      <c r="I13" s="24" t="s">
        <v>33</v>
      </c>
      <c r="J13" s="19"/>
      <c r="K13" s="28">
        <v>0.57608796296296294</v>
      </c>
    </row>
    <row r="14" spans="1:12" s="14" customFormat="1" ht="34" customHeight="1" x14ac:dyDescent="0.2">
      <c r="A14" s="38"/>
      <c r="B14" s="38"/>
      <c r="C14" s="23" t="s">
        <v>43</v>
      </c>
      <c r="D14" s="19"/>
      <c r="E14" s="28">
        <v>0.30763888888888891</v>
      </c>
      <c r="F14" s="15"/>
      <c r="G14" s="38"/>
      <c r="H14" s="38"/>
      <c r="I14" s="38"/>
      <c r="J14" s="38"/>
      <c r="K14" s="38"/>
      <c r="L14" s="38"/>
    </row>
    <row r="15" spans="1:12" s="14" customFormat="1" ht="38" customHeight="1" x14ac:dyDescent="0.2">
      <c r="A15" s="39"/>
      <c r="B15" s="39"/>
      <c r="C15" s="15"/>
      <c r="F15" s="15"/>
      <c r="G15" s="39"/>
      <c r="H15" s="39"/>
      <c r="I15" s="15"/>
      <c r="K15" s="15"/>
    </row>
    <row r="16" spans="1:12" s="14" customFormat="1" ht="38" customHeight="1" x14ac:dyDescent="0.2">
      <c r="A16" s="39"/>
      <c r="B16" s="39"/>
      <c r="C16" s="15"/>
      <c r="G16" s="39"/>
      <c r="H16" s="39"/>
      <c r="I16" s="15"/>
      <c r="K16" s="15"/>
    </row>
    <row r="17" spans="1:11" s="14" customFormat="1" ht="38" customHeight="1" x14ac:dyDescent="0.2">
      <c r="A17" s="39"/>
      <c r="B17" s="39"/>
      <c r="C17" s="15"/>
      <c r="G17" s="39"/>
      <c r="H17" s="39"/>
      <c r="I17" s="15"/>
      <c r="K17" s="15"/>
    </row>
    <row r="18" spans="1:11" s="14" customFormat="1" ht="38" customHeight="1" x14ac:dyDescent="0.2">
      <c r="A18" s="39"/>
      <c r="B18" s="39"/>
      <c r="C18" s="15"/>
      <c r="G18" s="39"/>
      <c r="H18" s="39"/>
      <c r="I18" s="15"/>
    </row>
    <row r="19" spans="1:11" s="14" customFormat="1" ht="38" customHeight="1" x14ac:dyDescent="0.2">
      <c r="A19" s="38"/>
      <c r="B19" s="38"/>
      <c r="C19" s="18"/>
      <c r="G19" s="38"/>
      <c r="H19" s="38"/>
      <c r="I19" s="18"/>
    </row>
  </sheetData>
  <mergeCells count="22">
    <mergeCell ref="A19:B19"/>
    <mergeCell ref="A2:B2"/>
    <mergeCell ref="A3:B3"/>
    <mergeCell ref="A1:D1"/>
    <mergeCell ref="A4:B4"/>
    <mergeCell ref="A14:B14"/>
    <mergeCell ref="A15:B15"/>
    <mergeCell ref="A16:B16"/>
    <mergeCell ref="A17:B17"/>
    <mergeCell ref="A18:B18"/>
    <mergeCell ref="G18:H18"/>
    <mergeCell ref="G19:H19"/>
    <mergeCell ref="I14:J14"/>
    <mergeCell ref="G2:H2"/>
    <mergeCell ref="G3:H3"/>
    <mergeCell ref="G4:H4"/>
    <mergeCell ref="G14:H14"/>
    <mergeCell ref="K14:L14"/>
    <mergeCell ref="G1:K1"/>
    <mergeCell ref="G15:H15"/>
    <mergeCell ref="G16:H16"/>
    <mergeCell ref="G17:H17"/>
  </mergeCells>
  <pageMargins left="0.7" right="0.7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Team Results</vt:lpstr>
      <vt:lpstr>Forms</vt:lpstr>
      <vt:lpstr>Forms!Print_Area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2023-08-26T13:00:56Z</cp:lastPrinted>
  <dcterms:created xsi:type="dcterms:W3CDTF">2022-10-08T11:05:40Z</dcterms:created>
  <dcterms:modified xsi:type="dcterms:W3CDTF">2023-10-12T19:49:37Z</dcterms:modified>
</cp:coreProperties>
</file>